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صندوق و سرمایه گذاری\حسن‌زاده\حسابداری\گزارشات\گزارش ماهانه پورتفوی\"/>
    </mc:Choice>
  </mc:AlternateContent>
  <bookViews>
    <workbookView xWindow="0" yWindow="0" windowWidth="28800" windowHeight="12300" activeTab="7"/>
  </bookViews>
  <sheets>
    <sheet name="سهام" sheetId="1" r:id="rId1"/>
    <sheet name="سپرده" sheetId="6" r:id="rId2"/>
    <sheet name="درآمد سود سهام" sheetId="8" r:id="rId3"/>
    <sheet name="درآمد ناشی از تغییر قیمت سهم" sheetId="9" r:id="rId4"/>
    <sheet name="درآمد ناشی از فروش" sheetId="10" r:id="rId5"/>
    <sheet name="سرمایه‌گذاری در سهام" sheetId="11" r:id="rId6"/>
    <sheet name="سایر درآمدها" sheetId="14" r:id="rId7"/>
    <sheet name="جمع درآمدها" sheetId="15" r:id="rId8"/>
  </sheets>
  <definedNames>
    <definedName name="_xlnm.Print_Area" localSheetId="3">'درآمد ناشی از تغییر قیمت سهم'!$A$1:$Q$20</definedName>
    <definedName name="_xlnm.Print_Area" localSheetId="1">سپرده!$A$1:$T$22</definedName>
    <definedName name="_xlnm.Print_Area" localSheetId="0">سهام!$A$1:$Z$21</definedName>
  </definedNames>
  <calcPr calcId="162913"/>
</workbook>
</file>

<file path=xl/calcChain.xml><?xml version="1.0" encoding="utf-8"?>
<calcChain xmlns="http://schemas.openxmlformats.org/spreadsheetml/2006/main">
  <c r="Q20" i="11" l="1"/>
  <c r="Q19" i="11"/>
  <c r="Q18" i="11"/>
  <c r="Q17" i="11"/>
  <c r="Q16" i="11"/>
  <c r="Q15" i="11"/>
  <c r="Q14" i="11"/>
  <c r="Q13" i="11"/>
  <c r="Q12" i="11"/>
  <c r="Q11" i="11"/>
  <c r="Q10" i="11"/>
  <c r="Q9" i="11"/>
  <c r="Q8" i="11"/>
  <c r="G18" i="11"/>
  <c r="G10" i="11"/>
  <c r="G16" i="11"/>
  <c r="C21" i="11"/>
  <c r="C16" i="11"/>
  <c r="M21" i="11"/>
  <c r="O21" i="11"/>
  <c r="O19" i="11"/>
  <c r="O18" i="11"/>
  <c r="O17" i="11"/>
  <c r="O16" i="11"/>
  <c r="O15" i="11"/>
  <c r="O14" i="11"/>
  <c r="O13" i="11"/>
  <c r="O12" i="11"/>
  <c r="O11" i="11"/>
  <c r="O10" i="11"/>
  <c r="O9" i="11"/>
  <c r="M18" i="11"/>
  <c r="M16" i="11"/>
  <c r="M15" i="11"/>
  <c r="E19" i="11"/>
  <c r="E18" i="11"/>
  <c r="E17" i="11"/>
  <c r="E16" i="11"/>
  <c r="E15" i="11"/>
  <c r="O8" i="11"/>
  <c r="G9" i="11"/>
  <c r="G8" i="11"/>
  <c r="E14" i="11"/>
  <c r="E13" i="11"/>
  <c r="E12" i="11"/>
  <c r="E11" i="11"/>
  <c r="E10" i="11"/>
  <c r="G8" i="15"/>
  <c r="G9" i="15"/>
  <c r="C9" i="15"/>
  <c r="C8" i="15"/>
  <c r="Q21" i="11" l="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8" i="10"/>
  <c r="Q21" i="10" s="1"/>
  <c r="I8" i="10"/>
  <c r="S8" i="6" l="1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8" i="6"/>
  <c r="Y9" i="1"/>
  <c r="Y10" i="1"/>
  <c r="Y11" i="1"/>
  <c r="Y12" i="1"/>
  <c r="Y13" i="1"/>
  <c r="Y14" i="1"/>
  <c r="Y15" i="1"/>
  <c r="Y16" i="1"/>
  <c r="Y17" i="1"/>
  <c r="Y18" i="1"/>
  <c r="Y19" i="1"/>
  <c r="Y20" i="1"/>
  <c r="AD10" i="1"/>
  <c r="AD9" i="1"/>
  <c r="Q9" i="9"/>
  <c r="Q10" i="9"/>
  <c r="Q11" i="9"/>
  <c r="Q12" i="9"/>
  <c r="Q13" i="9"/>
  <c r="Q14" i="9"/>
  <c r="Q15" i="9"/>
  <c r="Q16" i="9"/>
  <c r="Q17" i="9"/>
  <c r="Q18" i="9"/>
  <c r="Q19" i="9"/>
  <c r="Q8" i="9"/>
  <c r="Q20" i="9"/>
  <c r="I9" i="9"/>
  <c r="I20" i="9" s="1"/>
  <c r="I10" i="9"/>
  <c r="I11" i="9"/>
  <c r="I12" i="9"/>
  <c r="I13" i="9"/>
  <c r="I14" i="9"/>
  <c r="I15" i="9"/>
  <c r="I16" i="9"/>
  <c r="I17" i="9"/>
  <c r="I18" i="9"/>
  <c r="I19" i="9"/>
  <c r="I8" i="9"/>
  <c r="S12" i="8"/>
  <c r="S9" i="8"/>
  <c r="S10" i="8"/>
  <c r="S11" i="8"/>
  <c r="S8" i="8"/>
  <c r="M12" i="8"/>
  <c r="M11" i="8"/>
  <c r="M9" i="8"/>
  <c r="I11" i="8"/>
  <c r="M22" i="6"/>
  <c r="K22" i="6"/>
  <c r="AD11" i="1" l="1"/>
  <c r="AD12" i="1"/>
  <c r="AD13" i="1"/>
  <c r="AD14" i="1"/>
  <c r="AD15" i="1"/>
  <c r="AD16" i="1"/>
  <c r="AD17" i="1"/>
  <c r="AD18" i="1"/>
  <c r="AD19" i="1"/>
  <c r="AD20" i="1"/>
  <c r="I9" i="11"/>
  <c r="I10" i="11"/>
  <c r="I11" i="11"/>
  <c r="I12" i="11"/>
  <c r="I13" i="11"/>
  <c r="I14" i="11"/>
  <c r="I15" i="11"/>
  <c r="I16" i="11"/>
  <c r="I17" i="11"/>
  <c r="I18" i="11"/>
  <c r="I19" i="11"/>
  <c r="I2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8" i="11"/>
  <c r="O21" i="10"/>
  <c r="M21" i="10"/>
  <c r="K21" i="10"/>
  <c r="I21" i="10"/>
  <c r="G21" i="10"/>
  <c r="E21" i="10"/>
  <c r="C21" i="10"/>
  <c r="S21" i="11" l="1"/>
  <c r="I21" i="11"/>
  <c r="F11" i="14"/>
  <c r="E21" i="11"/>
  <c r="G21" i="11"/>
  <c r="C7" i="15" l="1"/>
  <c r="K19" i="11"/>
  <c r="K9" i="11"/>
  <c r="K8" i="11"/>
  <c r="U12" i="11"/>
  <c r="U16" i="11"/>
  <c r="U20" i="11"/>
  <c r="U15" i="11"/>
  <c r="U9" i="11"/>
  <c r="U13" i="11"/>
  <c r="U17" i="11"/>
  <c r="U10" i="11"/>
  <c r="U14" i="11"/>
  <c r="U18" i="11"/>
  <c r="U11" i="11"/>
  <c r="U19" i="11"/>
  <c r="U8" i="11"/>
  <c r="K16" i="11"/>
  <c r="K12" i="11"/>
  <c r="K20" i="11"/>
  <c r="K15" i="11"/>
  <c r="K11" i="11"/>
  <c r="K18" i="11"/>
  <c r="K14" i="11"/>
  <c r="K10" i="11"/>
  <c r="K17" i="11"/>
  <c r="K13" i="11"/>
  <c r="G7" i="15" l="1"/>
  <c r="C10" i="15"/>
  <c r="U21" i="11"/>
  <c r="K21" i="11"/>
  <c r="E8" i="15" l="1"/>
  <c r="E9" i="15"/>
  <c r="E7" i="15"/>
  <c r="O20" i="9"/>
  <c r="M20" i="9"/>
  <c r="K20" i="9"/>
  <c r="G20" i="9"/>
  <c r="E20" i="9"/>
  <c r="C20" i="9"/>
  <c r="E12" i="8"/>
  <c r="G12" i="8"/>
  <c r="I12" i="8"/>
  <c r="K12" i="8"/>
  <c r="O12" i="8"/>
  <c r="Q12" i="8"/>
  <c r="O22" i="6"/>
  <c r="Q22" i="6"/>
  <c r="C21" i="1"/>
  <c r="E21" i="1"/>
  <c r="G21" i="1"/>
  <c r="I21" i="1"/>
  <c r="K21" i="1"/>
  <c r="M21" i="1"/>
  <c r="O21" i="1"/>
  <c r="Q21" i="1"/>
  <c r="U21" i="1"/>
  <c r="W21" i="1"/>
  <c r="E10" i="15" l="1"/>
</calcChain>
</file>

<file path=xl/comments1.xml><?xml version="1.0" encoding="utf-8"?>
<comments xmlns="http://schemas.openxmlformats.org/spreadsheetml/2006/main">
  <authors>
    <author>Alireza Hasan Zadeh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گزارش ها- ترکیب درایی های صندوق-تاریخ به 1400/01/31 تنظیم شود</t>
        </r>
      </text>
    </comment>
  </commentList>
</comments>
</file>

<file path=xl/sharedStrings.xml><?xml version="1.0" encoding="utf-8"?>
<sst xmlns="http://schemas.openxmlformats.org/spreadsheetml/2006/main" count="341" uniqueCount="95">
  <si>
    <t>صندوق سرمایه‌گذاری اختصاصی بازارگردانی توسعه سهام نیکی</t>
  </si>
  <si>
    <t>صورت وضعیت پورتفوی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</si>
  <si>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</si>
  <si>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</si>
  <si>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</si>
  <si>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</si>
  <si>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</si>
  <si>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</si>
  <si>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</si>
  <si>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</si>
  <si>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</si>
  <si>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</si>
  <si>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</si>
  <si>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</si>
  <si>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آلومتک‌</t>
  </si>
  <si>
    <t>آلومراد</t>
  </si>
  <si>
    <t>افرانت</t>
  </si>
  <si>
    <t>افست‌</t>
  </si>
  <si>
    <t>ایران‌ خودرو</t>
  </si>
  <si>
    <t>سرمایه‌گذاری‌ ملی‌ایران‌</t>
  </si>
  <si>
    <t>شهد ایران ‌</t>
  </si>
  <si>
    <t>صنعتی‌ آما</t>
  </si>
  <si>
    <t>فیبر ایران‌</t>
  </si>
  <si>
    <t>لوله‌وماشین‌سازی‌ایران‌</t>
  </si>
  <si>
    <t>کابل‌ البرز</t>
  </si>
  <si>
    <t>ایران‌ مرینوس‌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</si>
  <si>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</si>
  <si>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</si>
  <si>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</si>
  <si>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</si>
  <si>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</si>
  <si>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</si>
  <si>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</si>
  <si>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</si>
  <si>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</si>
  <si>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</si>
  <si>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 xml:space="preserve">بانک تجارت تخصصی بورس </t>
  </si>
  <si>
    <t>104323944</t>
  </si>
  <si>
    <t>حساب جاری</t>
  </si>
  <si>
    <t>1399/03/02</t>
  </si>
  <si>
    <t>بانک سامان سی تیر</t>
  </si>
  <si>
    <t>849.40.3559999.1</t>
  </si>
  <si>
    <t>1400/01/28</t>
  </si>
  <si>
    <t>صورت وضعیت درآمدها</t>
  </si>
  <si>
    <t>طی ماه</t>
  </si>
  <si>
    <t>از ابتدای سال مالی تا پایان ماه</t>
  </si>
  <si>
    <t>توضیحات</t>
  </si>
  <si>
    <t>هزینه تنزیل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</si>
  <si>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</si>
  <si>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</si>
  <si>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</si>
  <si>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</si>
  <si>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</si>
  <si>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</si>
  <si>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1400/01/25</t>
  </si>
  <si>
    <t>1399/10/29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</si>
  <si>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</si>
  <si>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</si>
  <si>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</si>
  <si>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</si>
  <si>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</si>
  <si>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</si>
  <si>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</si>
  <si>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</si>
  <si>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جمع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</si>
  <si>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</si>
  <si>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</si>
  <si>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</si>
  <si>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</si>
  <si>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 xml:space="preserve">جمع </t>
  </si>
  <si>
    <t>سود(زیان)تحقق نیافته اوراق بهادار</t>
  </si>
  <si>
    <t xml:space="preserve">سود سهام </t>
  </si>
  <si>
    <t xml:space="preserve">سود(زیان) فروش اوراق بهادار </t>
  </si>
  <si>
    <t xml:space="preserve">صندوق س.اعتماد آفرین پارسیان-د </t>
  </si>
  <si>
    <t>برای ماه منتهی به 1400/02/31</t>
  </si>
  <si>
    <t>1400/02/31</t>
  </si>
  <si>
    <t>بانک تجارت تخصصی بورس</t>
  </si>
  <si>
    <t>104457045</t>
  </si>
  <si>
    <t>سپرده کوتاه مدت</t>
  </si>
  <si>
    <t>1400/02/01</t>
  </si>
  <si>
    <t>104457053</t>
  </si>
  <si>
    <t>104457061</t>
  </si>
  <si>
    <t>سپرده بلند مدت</t>
  </si>
  <si>
    <t>104457088</t>
  </si>
  <si>
    <t>104457096</t>
  </si>
  <si>
    <t>104457118</t>
  </si>
  <si>
    <t>104457126</t>
  </si>
  <si>
    <t>104457134</t>
  </si>
  <si>
    <t>104457142</t>
  </si>
  <si>
    <t>104457150</t>
  </si>
  <si>
    <t>104457169</t>
  </si>
  <si>
    <t>104457177</t>
  </si>
  <si>
    <t>1400/02/18</t>
  </si>
  <si>
    <t>1400/02/30</t>
  </si>
  <si>
    <t>صندوق س.اعتماد آفرین پارسیان-د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</si>
</sst>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#,##0.00;\(#,##0.00\)"/>
  </numFmts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sz val="16"/>
      <name val="B Nazanin"/>
      <charset val="178"/>
    </font>
    <font>
      <b/>
      <sz val="16"/>
      <name val="B Nazanin"/>
      <charset val="178"/>
    </font>
    <font>
      <b/>
      <sz val="18"/>
      <color rgb="FF000000"/>
      <name val="B Titr"/>
      <charset val="178"/>
    </font>
    <font>
      <sz val="14"/>
      <name val="B 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sz val="11"/>
      <name val="Calibri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1" xfId="0" applyFont="1" applyBorder="1"/>
    <xf numFmtId="164" fontId="4" fillId="0" borderId="0" xfId="0" applyNumberFormat="1" applyFont="1"/>
    <xf numFmtId="164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Border="1"/>
    <xf numFmtId="164" fontId="7" fillId="0" borderId="0" xfId="0" applyNumberFormat="1" applyFont="1"/>
    <xf numFmtId="164" fontId="7" fillId="0" borderId="0" xfId="0" applyNumberFormat="1" applyFont="1" applyFill="1"/>
    <xf numFmtId="164" fontId="7" fillId="0" borderId="1" xfId="0" applyNumberFormat="1" applyFont="1" applyBorder="1"/>
    <xf numFmtId="0" fontId="7" fillId="0" borderId="0" xfId="0" applyFont="1"/>
    <xf numFmtId="164" fontId="8" fillId="0" borderId="2" xfId="0" applyNumberFormat="1" applyFont="1" applyFill="1" applyBorder="1"/>
    <xf numFmtId="0" fontId="8" fillId="0" borderId="0" xfId="0" applyFont="1"/>
    <xf numFmtId="164" fontId="8" fillId="0" borderId="0" xfId="0" applyNumberFormat="1" applyFont="1" applyBorder="1"/>
    <xf numFmtId="0" fontId="7" fillId="0" borderId="1" xfId="0" applyFont="1" applyBorder="1"/>
    <xf numFmtId="0" fontId="2" fillId="0" borderId="0" xfId="0" applyFont="1" applyAlignment="1">
      <alignment vertical="center"/>
    </xf>
    <xf numFmtId="0" fontId="3" fillId="0" borderId="1" xfId="0" applyFont="1" applyBorder="1"/>
    <xf numFmtId="3" fontId="1" fillId="0" borderId="2" xfId="0" applyNumberFormat="1" applyFont="1" applyBorder="1"/>
    <xf numFmtId="164" fontId="10" fillId="0" borderId="0" xfId="0" applyNumberFormat="1" applyFont="1"/>
    <xf numFmtId="164" fontId="10" fillId="0" borderId="2" xfId="0" applyNumberFormat="1" applyFont="1" applyBorder="1"/>
    <xf numFmtId="165" fontId="10" fillId="0" borderId="0" xfId="0" applyNumberFormat="1" applyFont="1"/>
    <xf numFmtId="0" fontId="10" fillId="0" borderId="0" xfId="0" applyFont="1"/>
    <xf numFmtId="164" fontId="10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/>
    <xf numFmtId="164" fontId="11" fillId="0" borderId="0" xfId="0" applyNumberFormat="1" applyFont="1"/>
    <xf numFmtId="164" fontId="11" fillId="0" borderId="0" xfId="0" applyNumberFormat="1" applyFont="1" applyFill="1"/>
    <xf numFmtId="164" fontId="11" fillId="0" borderId="1" xfId="0" applyNumberFormat="1" applyFont="1" applyFill="1" applyBorder="1"/>
    <xf numFmtId="164" fontId="12" fillId="0" borderId="2" xfId="0" applyNumberFormat="1" applyFont="1" applyFill="1" applyBorder="1"/>
    <xf numFmtId="0" fontId="12" fillId="0" borderId="0" xfId="0" applyFont="1" applyFill="1"/>
    <xf numFmtId="164" fontId="12" fillId="0" borderId="0" xfId="0" applyNumberFormat="1" applyFont="1" applyFill="1" applyBorder="1"/>
    <xf numFmtId="0" fontId="7" fillId="0" borderId="0" xfId="0" applyFont="1" applyFill="1"/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0" fontId="11" fillId="0" borderId="0" xfId="0" applyFont="1" applyFill="1"/>
    <xf numFmtId="3" fontId="12" fillId="0" borderId="2" xfId="0" applyNumberFormat="1" applyFont="1" applyFill="1" applyBorder="1"/>
    <xf numFmtId="164" fontId="8" fillId="0" borderId="3" xfId="0" applyNumberFormat="1" applyFont="1" applyBorder="1"/>
    <xf numFmtId="164" fontId="8" fillId="0" borderId="2" xfId="0" applyNumberFormat="1" applyFont="1" applyBorder="1"/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/>
    <xf numFmtId="0" fontId="1" fillId="0" borderId="0" xfId="0" applyFont="1" applyFill="1"/>
    <xf numFmtId="10" fontId="11" fillId="0" borderId="0" xfId="1" applyNumberFormat="1" applyFont="1"/>
    <xf numFmtId="0" fontId="1" fillId="0" borderId="0" xfId="0" applyFont="1" applyAlignment="1">
      <alignment horizontal="center" wrapText="1"/>
    </xf>
    <xf numFmtId="10" fontId="11" fillId="0" borderId="0" xfId="1" applyNumberFormat="1" applyFont="1" applyAlignment="1">
      <alignment horizontal="center" vertical="center"/>
    </xf>
    <xf numFmtId="0" fontId="11" fillId="0" borderId="1" xfId="0" applyFont="1" applyBorder="1"/>
    <xf numFmtId="0" fontId="12" fillId="0" borderId="0" xfId="0" applyFont="1"/>
    <xf numFmtId="164" fontId="12" fillId="0" borderId="2" xfId="0" applyNumberFormat="1" applyFont="1" applyBorder="1"/>
    <xf numFmtId="164" fontId="12" fillId="0" borderId="0" xfId="0" applyNumberFormat="1" applyFont="1"/>
    <xf numFmtId="10" fontId="12" fillId="0" borderId="2" xfId="1" applyNumberFormat="1" applyFont="1" applyBorder="1" applyAlignment="1">
      <alignment horizontal="center" vertical="center"/>
    </xf>
    <xf numFmtId="10" fontId="1" fillId="0" borderId="0" xfId="1" applyNumberFormat="1" applyFont="1"/>
    <xf numFmtId="3" fontId="4" fillId="0" borderId="0" xfId="0" applyNumberFormat="1" applyFont="1" applyFill="1"/>
    <xf numFmtId="0" fontId="4" fillId="0" borderId="0" xfId="0" applyFont="1" applyFill="1"/>
    <xf numFmtId="3" fontId="5" fillId="0" borderId="2" xfId="0" applyNumberFormat="1" applyFont="1" applyFill="1" applyBorder="1"/>
    <xf numFmtId="0" fontId="5" fillId="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1" fillId="0" borderId="1" xfId="0" applyNumberFormat="1" applyFont="1" applyBorder="1" applyAlignment="1">
      <alignment horizontal="right"/>
    </xf>
    <xf numFmtId="164" fontId="8" fillId="0" borderId="3" xfId="0" applyNumberFormat="1" applyFont="1" applyFill="1" applyBorder="1"/>
    <xf numFmtId="10" fontId="4" fillId="0" borderId="0" xfId="0" applyNumberFormat="1" applyFont="1" applyAlignment="1">
      <alignment wrapText="1" readingOrder="2"/>
    </xf>
    <xf numFmtId="164" fontId="7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Border="1"/>
    <xf numFmtId="164" fontId="7" fillId="2" borderId="0" xfId="0" applyNumberFormat="1" applyFont="1" applyFill="1"/>
    <xf numFmtId="164" fontId="7" fillId="2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E32"/>
  <sheetViews>
    <sheetView rightToLeft="1" view="pageBreakPreview" topLeftCell="D1" zoomScale="85" zoomScaleNormal="100" zoomScaleSheetLayoutView="85" workbookViewId="0">
      <selection activeCell="AE9" sqref="AE9"/>
    </sheetView>
  </sheetViews>
  <sheetFormatPr defaultRowHeight="18.75"/>
  <cols>
    <col min="1" max="1" width="22.8554687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6.42578125" style="1" bestFit="1" customWidth="1"/>
    <col min="6" max="6" width="1" style="1" customWidth="1"/>
    <col min="7" max="7" width="25.855468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26.5703125" style="1" customWidth="1"/>
    <col min="22" max="22" width="1" style="1" customWidth="1"/>
    <col min="23" max="23" width="25.85546875" style="1" bestFit="1" customWidth="1"/>
    <col min="24" max="24" width="1" style="1" customWidth="1"/>
    <col min="25" max="25" width="20.140625" style="1" customWidth="1"/>
    <col min="26" max="26" width="1" style="1" customWidth="1"/>
    <col min="27" max="29" width="9.140625" style="1"/>
    <col min="30" max="30" width="9.85546875" style="1" bestFit="1" customWidth="1"/>
    <col min="31" max="31" width="17" style="1" bestFit="1" customWidth="1"/>
    <col min="32" max="16384" width="9.140625" style="1"/>
  </cols>
  <sheetData>
    <row r="2" spans="1:31" ht="3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31" ht="30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31" ht="30">
      <c r="A4" s="73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</row>
    <row r="6" spans="1:31" ht="30">
      <c r="A6" s="78" t="s">
        <v>2</v>
      </c>
      <c r="B6" s="6"/>
      <c r="C6" s="76" t="s">
        <v>5</v>
      </c>
      <c r="D6" s="77" t="s">
        <v>3</v>
      </c>
      <c r="E6" s="77" t="s">
        <v>3</v>
      </c>
      <c r="F6" s="77" t="s">
        <v>3</v>
      </c>
      <c r="G6" s="77" t="s">
        <v>3</v>
      </c>
      <c r="H6" s="6"/>
      <c r="I6" s="77" t="s">
        <v>4</v>
      </c>
      <c r="J6" s="77" t="s">
        <v>4</v>
      </c>
      <c r="K6" s="77" t="s">
        <v>4</v>
      </c>
      <c r="L6" s="77" t="s">
        <v>4</v>
      </c>
      <c r="M6" s="77" t="s">
        <v>4</v>
      </c>
      <c r="N6" s="77" t="s">
        <v>4</v>
      </c>
      <c r="O6" s="77" t="s">
        <v>4</v>
      </c>
      <c r="P6" s="6"/>
      <c r="Q6" s="76" t="s">
        <v>75</v>
      </c>
      <c r="R6" s="77" t="s">
        <v>5</v>
      </c>
      <c r="S6" s="77" t="s">
        <v>5</v>
      </c>
      <c r="T6" s="77" t="s">
        <v>5</v>
      </c>
      <c r="U6" s="77" t="s">
        <v>5</v>
      </c>
      <c r="V6" s="77" t="s">
        <v>5</v>
      </c>
      <c r="W6" s="77" t="s">
        <v>5</v>
      </c>
      <c r="X6" s="77" t="s">
        <v>5</v>
      </c>
      <c r="Y6" s="77" t="s">
        <v>5</v>
      </c>
    </row>
    <row r="7" spans="1:31" ht="30">
      <c r="A7" s="78" t="s">
        <v>2</v>
      </c>
      <c r="B7" s="6"/>
      <c r="C7" s="78" t="s">
        <v>6</v>
      </c>
      <c r="D7" s="6"/>
      <c r="E7" s="78" t="s">
        <v>7</v>
      </c>
      <c r="F7" s="6"/>
      <c r="G7" s="78" t="s">
        <v>8</v>
      </c>
      <c r="H7" s="6"/>
      <c r="I7" s="77" t="s">
        <v>9</v>
      </c>
      <c r="J7" s="77" t="s">
        <v>9</v>
      </c>
      <c r="K7" s="77" t="s">
        <v>9</v>
      </c>
      <c r="L7" s="6"/>
      <c r="M7" s="77" t="s">
        <v>10</v>
      </c>
      <c r="N7" s="77" t="s">
        <v>10</v>
      </c>
      <c r="O7" s="77" t="s">
        <v>10</v>
      </c>
      <c r="P7" s="6"/>
      <c r="Q7" s="78" t="s">
        <v>6</v>
      </c>
      <c r="R7" s="6"/>
      <c r="S7" s="78" t="s">
        <v>11</v>
      </c>
      <c r="T7" s="6"/>
      <c r="U7" s="78" t="s">
        <v>7</v>
      </c>
      <c r="V7" s="6"/>
      <c r="W7" s="78" t="s">
        <v>8</v>
      </c>
      <c r="X7" s="6"/>
      <c r="Y7" s="74" t="s">
        <v>12</v>
      </c>
    </row>
    <row r="8" spans="1:31" ht="30">
      <c r="A8" s="77" t="s">
        <v>2</v>
      </c>
      <c r="B8" s="6"/>
      <c r="C8" s="77" t="s">
        <v>6</v>
      </c>
      <c r="D8" s="6"/>
      <c r="E8" s="77" t="s">
        <v>7</v>
      </c>
      <c r="F8" s="6"/>
      <c r="G8" s="77" t="s">
        <v>8</v>
      </c>
      <c r="H8" s="6"/>
      <c r="I8" s="77" t="s">
        <v>6</v>
      </c>
      <c r="J8" s="6"/>
      <c r="K8" s="77" t="s">
        <v>7</v>
      </c>
      <c r="L8" s="6"/>
      <c r="M8" s="77" t="s">
        <v>6</v>
      </c>
      <c r="N8" s="6"/>
      <c r="O8" s="77" t="s">
        <v>13</v>
      </c>
      <c r="P8" s="6"/>
      <c r="Q8" s="77" t="s">
        <v>6</v>
      </c>
      <c r="R8" s="6"/>
      <c r="S8" s="77" t="s">
        <v>11</v>
      </c>
      <c r="T8" s="6"/>
      <c r="U8" s="77" t="s">
        <v>7</v>
      </c>
      <c r="V8" s="6"/>
      <c r="W8" s="77" t="s">
        <v>8</v>
      </c>
      <c r="X8" s="6"/>
      <c r="Y8" s="75" t="s">
        <v>12</v>
      </c>
    </row>
    <row r="9" spans="1:31" ht="27.75">
      <c r="A9" s="16" t="s">
        <v>14</v>
      </c>
      <c r="B9" s="4"/>
      <c r="C9" s="32">
        <v>1352135</v>
      </c>
      <c r="D9" s="32"/>
      <c r="E9" s="32">
        <v>51614055197</v>
      </c>
      <c r="F9" s="32"/>
      <c r="G9" s="32">
        <v>49162744141.453796</v>
      </c>
      <c r="H9" s="32"/>
      <c r="I9" s="32">
        <v>0</v>
      </c>
      <c r="J9" s="32"/>
      <c r="K9" s="32">
        <v>0</v>
      </c>
      <c r="L9" s="32"/>
      <c r="M9" s="32">
        <v>0</v>
      </c>
      <c r="N9" s="32"/>
      <c r="O9" s="32">
        <v>0</v>
      </c>
      <c r="P9" s="32"/>
      <c r="Q9" s="32">
        <v>1352135</v>
      </c>
      <c r="R9" s="32"/>
      <c r="S9" s="32">
        <v>36146</v>
      </c>
      <c r="T9" s="32"/>
      <c r="U9" s="32">
        <v>51614055197</v>
      </c>
      <c r="V9" s="32"/>
      <c r="W9" s="32">
        <v>48837127263.500397</v>
      </c>
      <c r="X9" s="31"/>
      <c r="Y9" s="62">
        <f t="shared" ref="Y9:Y20" si="0">AD9</f>
        <v>5.7918099013113476E-2</v>
      </c>
      <c r="AD9" s="62">
        <f>W9/$AE$9</f>
        <v>5.7918099013113476E-2</v>
      </c>
      <c r="AE9" s="3">
        <v>843210120768</v>
      </c>
    </row>
    <row r="10" spans="1:31" ht="27.75">
      <c r="A10" s="16" t="s">
        <v>15</v>
      </c>
      <c r="B10" s="4"/>
      <c r="C10" s="32">
        <v>175473</v>
      </c>
      <c r="D10" s="32"/>
      <c r="E10" s="32">
        <v>26391487456</v>
      </c>
      <c r="F10" s="32"/>
      <c r="G10" s="32">
        <v>25233127667.2332</v>
      </c>
      <c r="H10" s="32"/>
      <c r="I10" s="32">
        <v>196000</v>
      </c>
      <c r="J10" s="32"/>
      <c r="K10" s="32">
        <v>16733283467</v>
      </c>
      <c r="L10" s="32"/>
      <c r="M10" s="32">
        <v>-20000</v>
      </c>
      <c r="N10" s="32"/>
      <c r="O10" s="32">
        <v>1897356914</v>
      </c>
      <c r="P10" s="32"/>
      <c r="Q10" s="32">
        <v>351473</v>
      </c>
      <c r="R10" s="32"/>
      <c r="S10" s="32">
        <v>82920</v>
      </c>
      <c r="T10" s="32"/>
      <c r="U10" s="32">
        <v>40232004849</v>
      </c>
      <c r="V10" s="32"/>
      <c r="W10" s="32">
        <v>29121991612.718399</v>
      </c>
      <c r="X10" s="31"/>
      <c r="Y10" s="62">
        <f t="shared" si="0"/>
        <v>3.4537051792255462E-2</v>
      </c>
      <c r="AD10" s="62">
        <f>W10/$AE$9</f>
        <v>3.4537051792255462E-2</v>
      </c>
    </row>
    <row r="11" spans="1:31" ht="27.75">
      <c r="A11" s="16" t="s">
        <v>16</v>
      </c>
      <c r="B11" s="4"/>
      <c r="C11" s="32">
        <v>704460</v>
      </c>
      <c r="D11" s="32"/>
      <c r="E11" s="32">
        <v>29056688249</v>
      </c>
      <c r="F11" s="32"/>
      <c r="G11" s="32">
        <v>24151653382.824001</v>
      </c>
      <c r="H11" s="32"/>
      <c r="I11" s="32">
        <v>0</v>
      </c>
      <c r="J11" s="32"/>
      <c r="K11" s="32">
        <v>0</v>
      </c>
      <c r="L11" s="32"/>
      <c r="M11" s="32">
        <v>0</v>
      </c>
      <c r="N11" s="32"/>
      <c r="O11" s="32">
        <v>0</v>
      </c>
      <c r="P11" s="32"/>
      <c r="Q11" s="32">
        <v>704460</v>
      </c>
      <c r="R11" s="32"/>
      <c r="S11" s="32">
        <v>34250</v>
      </c>
      <c r="T11" s="32"/>
      <c r="U11" s="32">
        <v>29056688249</v>
      </c>
      <c r="V11" s="32"/>
      <c r="W11" s="32">
        <v>24109417906.200001</v>
      </c>
      <c r="X11" s="31"/>
      <c r="Y11" s="62">
        <f t="shared" si="0"/>
        <v>2.8592419982152281E-2</v>
      </c>
      <c r="AD11" s="62">
        <f t="shared" ref="AD11:AD20" si="1">W11/$AE$9</f>
        <v>2.8592419982152281E-2</v>
      </c>
    </row>
    <row r="12" spans="1:31" ht="27.75">
      <c r="A12" s="16" t="s">
        <v>17</v>
      </c>
      <c r="B12" s="4"/>
      <c r="C12" s="32">
        <v>1614265</v>
      </c>
      <c r="D12" s="32"/>
      <c r="E12" s="32">
        <v>31506931089</v>
      </c>
      <c r="F12" s="32"/>
      <c r="G12" s="32">
        <v>26776433432.759998</v>
      </c>
      <c r="H12" s="32"/>
      <c r="I12" s="32">
        <v>0</v>
      </c>
      <c r="J12" s="32"/>
      <c r="K12" s="32">
        <v>0</v>
      </c>
      <c r="L12" s="32"/>
      <c r="M12" s="32">
        <v>0</v>
      </c>
      <c r="N12" s="32"/>
      <c r="O12" s="32">
        <v>0</v>
      </c>
      <c r="P12" s="32"/>
      <c r="Q12" s="32">
        <v>1614265</v>
      </c>
      <c r="R12" s="32"/>
      <c r="S12" s="32">
        <v>16590</v>
      </c>
      <c r="T12" s="32"/>
      <c r="U12" s="32">
        <v>31506931089</v>
      </c>
      <c r="V12" s="32"/>
      <c r="W12" s="32">
        <v>26760303051.174</v>
      </c>
      <c r="X12" s="31"/>
      <c r="Y12" s="62">
        <f t="shared" si="0"/>
        <v>3.1736221366508957E-2</v>
      </c>
      <c r="AD12" s="62">
        <f t="shared" si="1"/>
        <v>3.1736221366508957E-2</v>
      </c>
    </row>
    <row r="13" spans="1:31" ht="27.75">
      <c r="A13" s="16" t="s">
        <v>18</v>
      </c>
      <c r="B13" s="4"/>
      <c r="C13" s="32">
        <v>47275035</v>
      </c>
      <c r="D13" s="32"/>
      <c r="E13" s="32">
        <v>122600700298</v>
      </c>
      <c r="F13" s="32"/>
      <c r="G13" s="32">
        <v>104870815260.948</v>
      </c>
      <c r="H13" s="32"/>
      <c r="I13" s="32">
        <v>67400000</v>
      </c>
      <c r="J13" s="32"/>
      <c r="K13" s="32">
        <v>134992592590</v>
      </c>
      <c r="L13" s="32"/>
      <c r="M13" s="32">
        <v>-75427982</v>
      </c>
      <c r="N13" s="32"/>
      <c r="O13" s="32">
        <v>153581455948</v>
      </c>
      <c r="P13" s="32"/>
      <c r="Q13" s="32">
        <v>39247053</v>
      </c>
      <c r="R13" s="32"/>
      <c r="S13" s="32">
        <v>1840</v>
      </c>
      <c r="T13" s="32"/>
      <c r="U13" s="32">
        <v>81634510094</v>
      </c>
      <c r="V13" s="32"/>
      <c r="W13" s="32">
        <v>72159694441.084793</v>
      </c>
      <c r="X13" s="31"/>
      <c r="Y13" s="62">
        <f t="shared" si="0"/>
        <v>8.5577358079337779E-2</v>
      </c>
      <c r="AD13" s="62">
        <f t="shared" si="1"/>
        <v>8.5577358079337779E-2</v>
      </c>
    </row>
    <row r="14" spans="1:31" ht="27.75">
      <c r="A14" s="16" t="s">
        <v>25</v>
      </c>
      <c r="B14" s="4"/>
      <c r="C14" s="32">
        <v>100000</v>
      </c>
      <c r="D14" s="32"/>
      <c r="E14" s="32">
        <v>11222849594</v>
      </c>
      <c r="F14" s="32"/>
      <c r="G14" s="32">
        <v>11325386160</v>
      </c>
      <c r="H14" s="32"/>
      <c r="I14" s="32">
        <v>77782</v>
      </c>
      <c r="J14" s="32"/>
      <c r="K14" s="32">
        <v>6033126364</v>
      </c>
      <c r="L14" s="32"/>
      <c r="M14" s="32">
        <v>0</v>
      </c>
      <c r="N14" s="32"/>
      <c r="O14" s="32">
        <v>0</v>
      </c>
      <c r="P14" s="32"/>
      <c r="Q14" s="32">
        <v>177782</v>
      </c>
      <c r="R14" s="32"/>
      <c r="S14" s="32">
        <v>71010</v>
      </c>
      <c r="T14" s="32"/>
      <c r="U14" s="32">
        <v>17255975958</v>
      </c>
      <c r="V14" s="32"/>
      <c r="W14" s="32">
        <v>12614705352.136801</v>
      </c>
      <c r="X14" s="31"/>
      <c r="Y14" s="62">
        <f t="shared" si="0"/>
        <v>1.4960334371517343E-2</v>
      </c>
      <c r="AD14" s="62">
        <f t="shared" si="1"/>
        <v>1.4960334371517343E-2</v>
      </c>
    </row>
    <row r="15" spans="1:31" ht="27.75">
      <c r="A15" s="16" t="s">
        <v>19</v>
      </c>
      <c r="B15" s="4"/>
      <c r="C15" s="32">
        <v>44551962</v>
      </c>
      <c r="D15" s="32"/>
      <c r="E15" s="32">
        <v>735429614024</v>
      </c>
      <c r="F15" s="32"/>
      <c r="G15" s="32">
        <v>406450275906.07397</v>
      </c>
      <c r="H15" s="32"/>
      <c r="I15" s="32">
        <v>1859145</v>
      </c>
      <c r="J15" s="32"/>
      <c r="K15" s="32">
        <v>15554809664</v>
      </c>
      <c r="L15" s="32"/>
      <c r="M15" s="32">
        <v>-8298895</v>
      </c>
      <c r="N15" s="32"/>
      <c r="O15" s="32">
        <v>71656466345</v>
      </c>
      <c r="P15" s="32"/>
      <c r="Q15" s="32">
        <v>38112212</v>
      </c>
      <c r="R15" s="32"/>
      <c r="S15" s="32">
        <v>8660</v>
      </c>
      <c r="T15" s="32"/>
      <c r="U15" s="32">
        <v>616395411778</v>
      </c>
      <c r="V15" s="32"/>
      <c r="W15" s="32">
        <v>329800916585.50098</v>
      </c>
      <c r="X15" s="31"/>
      <c r="Y15" s="62">
        <f t="shared" si="0"/>
        <v>0.39112542468669215</v>
      </c>
      <c r="AD15" s="62">
        <f t="shared" si="1"/>
        <v>0.39112542468669215</v>
      </c>
    </row>
    <row r="16" spans="1:31" ht="27.75">
      <c r="A16" s="16" t="s">
        <v>20</v>
      </c>
      <c r="B16" s="4"/>
      <c r="C16" s="32">
        <v>21356115</v>
      </c>
      <c r="D16" s="32"/>
      <c r="E16" s="32">
        <v>162265654177</v>
      </c>
      <c r="F16" s="32"/>
      <c r="G16" s="32">
        <v>155140959243.40201</v>
      </c>
      <c r="H16" s="32"/>
      <c r="I16" s="32">
        <v>0</v>
      </c>
      <c r="J16" s="32"/>
      <c r="K16" s="32">
        <v>0</v>
      </c>
      <c r="L16" s="32"/>
      <c r="M16" s="32">
        <v>0</v>
      </c>
      <c r="N16" s="32"/>
      <c r="O16" s="32">
        <v>0</v>
      </c>
      <c r="P16" s="32"/>
      <c r="Q16" s="32">
        <v>21356115</v>
      </c>
      <c r="R16" s="32"/>
      <c r="S16" s="32">
        <v>6930</v>
      </c>
      <c r="T16" s="32"/>
      <c r="U16" s="32">
        <v>162265654177</v>
      </c>
      <c r="V16" s="32"/>
      <c r="W16" s="32">
        <v>147885398563.51801</v>
      </c>
      <c r="X16" s="31"/>
      <c r="Y16" s="62">
        <f t="shared" si="0"/>
        <v>0.17538380401414447</v>
      </c>
      <c r="AD16" s="62">
        <f t="shared" si="1"/>
        <v>0.17538380401414447</v>
      </c>
    </row>
    <row r="17" spans="1:30" ht="27.75">
      <c r="A17" s="16" t="s">
        <v>21</v>
      </c>
      <c r="B17" s="4"/>
      <c r="C17" s="32">
        <v>3209760</v>
      </c>
      <c r="D17" s="32"/>
      <c r="E17" s="32">
        <v>71205537241</v>
      </c>
      <c r="F17" s="32"/>
      <c r="G17" s="32">
        <v>59688236038.463997</v>
      </c>
      <c r="H17" s="32"/>
      <c r="I17" s="32">
        <v>0</v>
      </c>
      <c r="J17" s="32"/>
      <c r="K17" s="32">
        <v>0</v>
      </c>
      <c r="L17" s="32"/>
      <c r="M17" s="32">
        <v>0</v>
      </c>
      <c r="N17" s="32"/>
      <c r="O17" s="32">
        <v>0</v>
      </c>
      <c r="P17" s="32"/>
      <c r="Q17" s="32">
        <v>3209760</v>
      </c>
      <c r="R17" s="32"/>
      <c r="S17" s="32">
        <v>15810</v>
      </c>
      <c r="T17" s="32"/>
      <c r="U17" s="32">
        <v>71205537241</v>
      </c>
      <c r="V17" s="32"/>
      <c r="W17" s="32">
        <v>50707738407.744003</v>
      </c>
      <c r="X17" s="31"/>
      <c r="Y17" s="62">
        <f t="shared" si="0"/>
        <v>6.0136539112646256E-2</v>
      </c>
      <c r="AD17" s="62">
        <f t="shared" si="1"/>
        <v>6.0136539112646256E-2</v>
      </c>
    </row>
    <row r="18" spans="1:30" ht="27.75">
      <c r="A18" s="16" t="s">
        <v>22</v>
      </c>
      <c r="B18" s="4"/>
      <c r="C18" s="32">
        <v>4644477</v>
      </c>
      <c r="D18" s="32"/>
      <c r="E18" s="32">
        <v>64486812546</v>
      </c>
      <c r="F18" s="32"/>
      <c r="G18" s="32">
        <v>64462756572.9972</v>
      </c>
      <c r="H18" s="32"/>
      <c r="I18" s="32">
        <v>0</v>
      </c>
      <c r="J18" s="32"/>
      <c r="K18" s="32">
        <v>0</v>
      </c>
      <c r="L18" s="32"/>
      <c r="M18" s="32">
        <v>0</v>
      </c>
      <c r="N18" s="32"/>
      <c r="O18" s="32">
        <v>0</v>
      </c>
      <c r="P18" s="32"/>
      <c r="Q18" s="32">
        <v>4644477</v>
      </c>
      <c r="R18" s="32"/>
      <c r="S18" s="32">
        <v>13410</v>
      </c>
      <c r="T18" s="32"/>
      <c r="U18" s="32">
        <v>64486812546</v>
      </c>
      <c r="V18" s="32"/>
      <c r="W18" s="32">
        <v>62235101918.206802</v>
      </c>
      <c r="X18" s="31"/>
      <c r="Y18" s="62">
        <f t="shared" si="0"/>
        <v>7.3807346929757864E-2</v>
      </c>
      <c r="AD18" s="62">
        <f t="shared" si="1"/>
        <v>7.3807346929757864E-2</v>
      </c>
    </row>
    <row r="19" spans="1:30" ht="27.75">
      <c r="A19" s="16" t="s">
        <v>23</v>
      </c>
      <c r="B19" s="4"/>
      <c r="C19" s="32">
        <v>798596</v>
      </c>
      <c r="D19" s="32"/>
      <c r="E19" s="32">
        <v>17349239399</v>
      </c>
      <c r="F19" s="32"/>
      <c r="G19" s="32">
        <v>17715357288.287998</v>
      </c>
      <c r="H19" s="32"/>
      <c r="I19" s="32">
        <v>0</v>
      </c>
      <c r="J19" s="32"/>
      <c r="K19" s="32">
        <v>0</v>
      </c>
      <c r="L19" s="32"/>
      <c r="M19" s="32">
        <v>0</v>
      </c>
      <c r="N19" s="32"/>
      <c r="O19" s="32">
        <v>0</v>
      </c>
      <c r="P19" s="32"/>
      <c r="Q19" s="32">
        <v>798596</v>
      </c>
      <c r="R19" s="32"/>
      <c r="S19" s="32">
        <v>21690</v>
      </c>
      <c r="T19" s="32"/>
      <c r="U19" s="32">
        <v>17349239399</v>
      </c>
      <c r="V19" s="32"/>
      <c r="W19" s="32">
        <v>17308382864.097599</v>
      </c>
      <c r="X19" s="31"/>
      <c r="Y19" s="62">
        <f t="shared" si="0"/>
        <v>2.0526773146808338E-2</v>
      </c>
      <c r="AD19" s="62">
        <f t="shared" si="1"/>
        <v>2.0526773146808338E-2</v>
      </c>
    </row>
    <row r="20" spans="1:30" ht="27.75">
      <c r="A20" s="20" t="s">
        <v>24</v>
      </c>
      <c r="B20" s="4"/>
      <c r="C20" s="33">
        <v>421624</v>
      </c>
      <c r="D20" s="32"/>
      <c r="E20" s="33">
        <v>24915967445</v>
      </c>
      <c r="F20" s="32"/>
      <c r="G20" s="33">
        <v>24886401629.443199</v>
      </c>
      <c r="H20" s="32"/>
      <c r="I20" s="33">
        <v>0</v>
      </c>
      <c r="J20" s="32"/>
      <c r="K20" s="33">
        <v>0</v>
      </c>
      <c r="L20" s="32"/>
      <c r="M20" s="33">
        <v>0</v>
      </c>
      <c r="N20" s="32"/>
      <c r="O20" s="33">
        <v>0</v>
      </c>
      <c r="P20" s="32"/>
      <c r="Q20" s="33">
        <v>421624</v>
      </c>
      <c r="R20" s="32"/>
      <c r="S20" s="33">
        <v>59020</v>
      </c>
      <c r="T20" s="32"/>
      <c r="U20" s="33">
        <v>24915967445</v>
      </c>
      <c r="V20" s="32"/>
      <c r="W20" s="33">
        <v>24865336451.155201</v>
      </c>
      <c r="X20" s="31"/>
      <c r="Y20" s="62">
        <f t="shared" si="0"/>
        <v>2.9488897059854698E-2</v>
      </c>
      <c r="AD20" s="62">
        <f t="shared" si="1"/>
        <v>2.9488897059854698E-2</v>
      </c>
    </row>
    <row r="21" spans="1:30" ht="30.75" thickBot="1">
      <c r="A21" s="18" t="s">
        <v>64</v>
      </c>
      <c r="B21" s="4"/>
      <c r="C21" s="34">
        <f>SUM(C9:C20)</f>
        <v>126203902</v>
      </c>
      <c r="D21" s="35"/>
      <c r="E21" s="34">
        <f>SUM(E9:E20)</f>
        <v>1348045536715</v>
      </c>
      <c r="F21" s="35"/>
      <c r="G21" s="34">
        <f>SUM(G9:G20)</f>
        <v>969864146723.88733</v>
      </c>
      <c r="H21" s="35"/>
      <c r="I21" s="34">
        <f>SUM(I9:I20)</f>
        <v>69532927</v>
      </c>
      <c r="J21" s="35"/>
      <c r="K21" s="34">
        <f>SUM(K9:K20)</f>
        <v>173313812085</v>
      </c>
      <c r="L21" s="35"/>
      <c r="M21" s="34">
        <f>SUM(M9:M20)</f>
        <v>-83746877</v>
      </c>
      <c r="N21" s="35"/>
      <c r="O21" s="34">
        <f>SUM(O9:O20)</f>
        <v>227135279207</v>
      </c>
      <c r="P21" s="35"/>
      <c r="Q21" s="34">
        <f>SUM(Q9:Q20)</f>
        <v>111989952</v>
      </c>
      <c r="R21" s="35"/>
      <c r="S21" s="36"/>
      <c r="T21" s="35"/>
      <c r="U21" s="34">
        <f>SUM(U9:U20)</f>
        <v>1207918788022</v>
      </c>
      <c r="V21" s="35"/>
      <c r="W21" s="34">
        <f>SUM(W9:W20)</f>
        <v>846406114417.03699</v>
      </c>
      <c r="X21" s="18"/>
      <c r="Y21" s="19"/>
    </row>
    <row r="22" spans="1:30" ht="21.75" thickTop="1">
      <c r="A22" s="6"/>
    </row>
    <row r="23" spans="1:30" ht="21">
      <c r="A23" s="6"/>
      <c r="O23" s="8"/>
      <c r="W23" s="3"/>
    </row>
    <row r="24" spans="1:30" ht="21">
      <c r="A24" s="6"/>
      <c r="O24" s="8"/>
    </row>
    <row r="25" spans="1:30" ht="21">
      <c r="A25" s="6"/>
      <c r="O25" s="8"/>
      <c r="W25" s="9"/>
    </row>
    <row r="26" spans="1:30" ht="21">
      <c r="A26" s="6"/>
    </row>
    <row r="27" spans="1:30" ht="21">
      <c r="A27" s="6"/>
    </row>
    <row r="28" spans="1:30" ht="21">
      <c r="A28" s="6"/>
    </row>
    <row r="29" spans="1:30" ht="21">
      <c r="A29" s="6"/>
    </row>
    <row r="30" spans="1:30" ht="21">
      <c r="A30" s="6"/>
    </row>
    <row r="31" spans="1:30" ht="21">
      <c r="A31" s="6"/>
    </row>
    <row r="32" spans="1:30" ht="21">
      <c r="A32" s="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25" right="0.25" top="0.75" bottom="0.75" header="0.3" footer="0.3"/>
  <pageSetup paperSize="9" scale="47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3"/>
  <sheetViews>
    <sheetView rightToLeft="1" view="pageBreakPreview" zoomScaleNormal="100" zoomScaleSheetLayoutView="100" workbookViewId="0">
      <selection activeCell="V12" sqref="V12"/>
    </sheetView>
  </sheetViews>
  <sheetFormatPr defaultRowHeight="18.75"/>
  <cols>
    <col min="1" max="1" width="23.42578125" style="1" bestFit="1" customWidth="1"/>
    <col min="2" max="2" width="1" style="1" customWidth="1"/>
    <col min="3" max="3" width="20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23" width="9.140625" style="1"/>
    <col min="24" max="24" width="16" style="1" bestFit="1" customWidth="1"/>
    <col min="25" max="16384" width="9.140625" style="1"/>
  </cols>
  <sheetData>
    <row r="2" spans="1:24" ht="3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4" ht="30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24" ht="30">
      <c r="A4" s="73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6" spans="1:24" ht="30">
      <c r="A6" s="78" t="s">
        <v>28</v>
      </c>
      <c r="B6" s="6"/>
      <c r="C6" s="77" t="s">
        <v>29</v>
      </c>
      <c r="D6" s="77" t="s">
        <v>29</v>
      </c>
      <c r="E6" s="77" t="s">
        <v>29</v>
      </c>
      <c r="F6" s="77" t="s">
        <v>29</v>
      </c>
      <c r="G6" s="77" t="s">
        <v>29</v>
      </c>
      <c r="H6" s="77" t="s">
        <v>29</v>
      </c>
      <c r="I6" s="77" t="s">
        <v>29</v>
      </c>
      <c r="J6" s="6"/>
      <c r="K6" s="76" t="s">
        <v>5</v>
      </c>
      <c r="L6" s="6"/>
      <c r="M6" s="77" t="s">
        <v>4</v>
      </c>
      <c r="N6" s="77" t="s">
        <v>4</v>
      </c>
      <c r="O6" s="77" t="s">
        <v>4</v>
      </c>
      <c r="P6" s="6"/>
      <c r="Q6" s="76" t="s">
        <v>75</v>
      </c>
      <c r="R6" s="77" t="s">
        <v>5</v>
      </c>
      <c r="S6" s="77" t="s">
        <v>5</v>
      </c>
    </row>
    <row r="7" spans="1:24" ht="30">
      <c r="A7" s="77" t="s">
        <v>28</v>
      </c>
      <c r="B7" s="6"/>
      <c r="C7" s="77" t="s">
        <v>30</v>
      </c>
      <c r="D7" s="6"/>
      <c r="E7" s="77" t="s">
        <v>31</v>
      </c>
      <c r="F7" s="6"/>
      <c r="G7" s="77" t="s">
        <v>32</v>
      </c>
      <c r="H7" s="6"/>
      <c r="I7" s="77" t="s">
        <v>26</v>
      </c>
      <c r="J7" s="6"/>
      <c r="K7" s="77" t="s">
        <v>33</v>
      </c>
      <c r="L7" s="6"/>
      <c r="M7" s="77" t="s">
        <v>34</v>
      </c>
      <c r="N7" s="6"/>
      <c r="O7" s="77" t="s">
        <v>35</v>
      </c>
      <c r="P7" s="6"/>
      <c r="Q7" s="77" t="s">
        <v>33</v>
      </c>
      <c r="R7" s="6"/>
      <c r="S7" s="75" t="s">
        <v>27</v>
      </c>
    </row>
    <row r="8" spans="1:24">
      <c r="A8" s="4" t="s">
        <v>36</v>
      </c>
      <c r="B8" s="4"/>
      <c r="C8" s="67" t="s">
        <v>37</v>
      </c>
      <c r="D8" s="4"/>
      <c r="E8" s="4" t="s">
        <v>38</v>
      </c>
      <c r="F8" s="4"/>
      <c r="G8" s="68" t="s">
        <v>39</v>
      </c>
      <c r="H8" s="4"/>
      <c r="I8" s="4">
        <v>0</v>
      </c>
      <c r="J8" s="4"/>
      <c r="K8" s="5">
        <v>3064783123</v>
      </c>
      <c r="L8" s="4"/>
      <c r="M8" s="5">
        <v>0</v>
      </c>
      <c r="N8" s="4"/>
      <c r="O8" s="5">
        <v>160420000</v>
      </c>
      <c r="P8" s="4"/>
      <c r="Q8" s="5">
        <v>2904363123</v>
      </c>
      <c r="R8" s="4"/>
      <c r="S8" s="71">
        <f t="shared" ref="S8:S21" si="0">W8</f>
        <v>3.4444120764996174E-3</v>
      </c>
      <c r="W8" s="62">
        <f>Q8/$X$8</f>
        <v>3.4444120764996174E-3</v>
      </c>
      <c r="X8" s="5">
        <v>843210120768</v>
      </c>
    </row>
    <row r="9" spans="1:24">
      <c r="A9" s="4" t="s">
        <v>40</v>
      </c>
      <c r="B9" s="4"/>
      <c r="C9" s="67" t="s">
        <v>41</v>
      </c>
      <c r="D9" s="4"/>
      <c r="E9" s="4" t="s">
        <v>38</v>
      </c>
      <c r="F9" s="4"/>
      <c r="G9" s="68" t="s">
        <v>42</v>
      </c>
      <c r="H9" s="4"/>
      <c r="I9" s="4">
        <v>0</v>
      </c>
      <c r="J9" s="4"/>
      <c r="K9" s="5">
        <v>645000</v>
      </c>
      <c r="L9" s="4"/>
      <c r="M9" s="5">
        <v>0</v>
      </c>
      <c r="N9" s="4"/>
      <c r="O9" s="5">
        <v>55000</v>
      </c>
      <c r="P9" s="4"/>
      <c r="Q9" s="5">
        <v>590000</v>
      </c>
      <c r="R9" s="4"/>
      <c r="S9" s="71">
        <f t="shared" si="0"/>
        <v>6.9970697157029504E-7</v>
      </c>
      <c r="W9" s="62">
        <f t="shared" ref="W9:W21" si="1">Q9/$X$8</f>
        <v>6.9970697157029504E-7</v>
      </c>
    </row>
    <row r="10" spans="1:24">
      <c r="A10" s="4" t="s">
        <v>76</v>
      </c>
      <c r="B10" s="4"/>
      <c r="C10" s="67" t="s">
        <v>77</v>
      </c>
      <c r="D10" s="4"/>
      <c r="E10" s="4" t="s">
        <v>78</v>
      </c>
      <c r="F10" s="4"/>
      <c r="G10" s="68" t="s">
        <v>79</v>
      </c>
      <c r="H10" s="4"/>
      <c r="I10" s="4">
        <v>0</v>
      </c>
      <c r="J10" s="4"/>
      <c r="K10" s="5">
        <v>0</v>
      </c>
      <c r="L10" s="4"/>
      <c r="M10" s="5">
        <v>5000000</v>
      </c>
      <c r="N10" s="4"/>
      <c r="O10" s="5">
        <v>70000</v>
      </c>
      <c r="P10" s="4"/>
      <c r="Q10" s="5">
        <v>4930000</v>
      </c>
      <c r="R10" s="4"/>
      <c r="S10" s="71">
        <f t="shared" si="0"/>
        <v>5.8467040166806007E-6</v>
      </c>
      <c r="W10" s="62">
        <f t="shared" si="1"/>
        <v>5.8467040166806007E-6</v>
      </c>
    </row>
    <row r="11" spans="1:24">
      <c r="A11" s="4" t="s">
        <v>76</v>
      </c>
      <c r="B11" s="4"/>
      <c r="C11" s="67" t="s">
        <v>80</v>
      </c>
      <c r="D11" s="4"/>
      <c r="E11" s="4" t="s">
        <v>78</v>
      </c>
      <c r="F11" s="4"/>
      <c r="G11" s="68" t="s">
        <v>79</v>
      </c>
      <c r="H11" s="4"/>
      <c r="I11" s="4">
        <v>0</v>
      </c>
      <c r="J11" s="4"/>
      <c r="K11" s="5">
        <v>0</v>
      </c>
      <c r="L11" s="4"/>
      <c r="M11" s="5">
        <v>5000000</v>
      </c>
      <c r="N11" s="4"/>
      <c r="O11" s="5">
        <v>70000</v>
      </c>
      <c r="P11" s="4"/>
      <c r="Q11" s="5">
        <v>4930000</v>
      </c>
      <c r="R11" s="4"/>
      <c r="S11" s="71">
        <f t="shared" si="0"/>
        <v>5.8467040166806007E-6</v>
      </c>
      <c r="W11" s="62">
        <f t="shared" si="1"/>
        <v>5.8467040166806007E-6</v>
      </c>
    </row>
    <row r="12" spans="1:24">
      <c r="A12" s="4" t="s">
        <v>76</v>
      </c>
      <c r="B12" s="4"/>
      <c r="C12" s="67" t="s">
        <v>81</v>
      </c>
      <c r="D12" s="4"/>
      <c r="E12" s="4" t="s">
        <v>82</v>
      </c>
      <c r="F12" s="4"/>
      <c r="G12" s="68" t="s">
        <v>79</v>
      </c>
      <c r="H12" s="4"/>
      <c r="I12" s="4">
        <v>0</v>
      </c>
      <c r="J12" s="4"/>
      <c r="K12" s="5">
        <v>0</v>
      </c>
      <c r="L12" s="4"/>
      <c r="M12" s="5">
        <v>5000000</v>
      </c>
      <c r="N12" s="4"/>
      <c r="O12" s="5">
        <v>70000</v>
      </c>
      <c r="P12" s="4"/>
      <c r="Q12" s="5">
        <v>4930000</v>
      </c>
      <c r="R12" s="4"/>
      <c r="S12" s="71">
        <f t="shared" si="0"/>
        <v>5.8467040166806007E-6</v>
      </c>
      <c r="W12" s="62">
        <f t="shared" si="1"/>
        <v>5.8467040166806007E-6</v>
      </c>
    </row>
    <row r="13" spans="1:24">
      <c r="A13" s="4" t="s">
        <v>76</v>
      </c>
      <c r="B13" s="4"/>
      <c r="C13" s="67" t="s">
        <v>83</v>
      </c>
      <c r="D13" s="4"/>
      <c r="E13" s="4" t="s">
        <v>78</v>
      </c>
      <c r="F13" s="4"/>
      <c r="G13" s="68" t="s">
        <v>79</v>
      </c>
      <c r="H13" s="4"/>
      <c r="I13" s="4">
        <v>0</v>
      </c>
      <c r="J13" s="4"/>
      <c r="K13" s="5">
        <v>0</v>
      </c>
      <c r="L13" s="4"/>
      <c r="M13" s="5">
        <v>5000000</v>
      </c>
      <c r="N13" s="4"/>
      <c r="O13" s="5">
        <v>70000</v>
      </c>
      <c r="P13" s="4"/>
      <c r="Q13" s="5">
        <v>4930000</v>
      </c>
      <c r="R13" s="4"/>
      <c r="S13" s="71">
        <f t="shared" si="0"/>
        <v>5.8467040166806007E-6</v>
      </c>
      <c r="W13" s="62">
        <f t="shared" si="1"/>
        <v>5.8467040166806007E-6</v>
      </c>
    </row>
    <row r="14" spans="1:24">
      <c r="A14" s="4" t="s">
        <v>76</v>
      </c>
      <c r="B14" s="4"/>
      <c r="C14" s="67" t="s">
        <v>84</v>
      </c>
      <c r="D14" s="4"/>
      <c r="E14" s="4" t="s">
        <v>78</v>
      </c>
      <c r="F14" s="4"/>
      <c r="G14" s="68" t="s">
        <v>79</v>
      </c>
      <c r="H14" s="4"/>
      <c r="I14" s="4">
        <v>0</v>
      </c>
      <c r="J14" s="4"/>
      <c r="K14" s="5">
        <v>0</v>
      </c>
      <c r="L14" s="4"/>
      <c r="M14" s="5">
        <v>5000000</v>
      </c>
      <c r="N14" s="4"/>
      <c r="O14" s="5">
        <v>70000</v>
      </c>
      <c r="P14" s="4"/>
      <c r="Q14" s="5">
        <v>4930000</v>
      </c>
      <c r="R14" s="4"/>
      <c r="S14" s="71">
        <f t="shared" si="0"/>
        <v>5.8467040166806007E-6</v>
      </c>
      <c r="W14" s="62">
        <f t="shared" si="1"/>
        <v>5.8467040166806007E-6</v>
      </c>
    </row>
    <row r="15" spans="1:24">
      <c r="A15" s="4" t="s">
        <v>76</v>
      </c>
      <c r="B15" s="4"/>
      <c r="C15" s="67" t="s">
        <v>85</v>
      </c>
      <c r="D15" s="4"/>
      <c r="E15" s="4" t="s">
        <v>78</v>
      </c>
      <c r="F15" s="4"/>
      <c r="G15" s="68" t="s">
        <v>79</v>
      </c>
      <c r="H15" s="4"/>
      <c r="I15" s="4">
        <v>0</v>
      </c>
      <c r="J15" s="4"/>
      <c r="K15" s="5">
        <v>0</v>
      </c>
      <c r="L15" s="4"/>
      <c r="M15" s="5">
        <v>5000000</v>
      </c>
      <c r="N15" s="4"/>
      <c r="O15" s="5">
        <v>70000</v>
      </c>
      <c r="P15" s="4"/>
      <c r="Q15" s="5">
        <v>4930000</v>
      </c>
      <c r="R15" s="4"/>
      <c r="S15" s="71">
        <f t="shared" si="0"/>
        <v>5.8467040166806007E-6</v>
      </c>
      <c r="W15" s="62">
        <f t="shared" si="1"/>
        <v>5.8467040166806007E-6</v>
      </c>
    </row>
    <row r="16" spans="1:24">
      <c r="A16" s="4" t="s">
        <v>76</v>
      </c>
      <c r="B16" s="4"/>
      <c r="C16" s="67" t="s">
        <v>86</v>
      </c>
      <c r="D16" s="4"/>
      <c r="E16" s="4" t="s">
        <v>78</v>
      </c>
      <c r="F16" s="4"/>
      <c r="G16" s="68" t="s">
        <v>79</v>
      </c>
      <c r="H16" s="4"/>
      <c r="I16" s="4">
        <v>0</v>
      </c>
      <c r="J16" s="4"/>
      <c r="K16" s="5">
        <v>0</v>
      </c>
      <c r="L16" s="4"/>
      <c r="M16" s="5">
        <v>5000000</v>
      </c>
      <c r="N16" s="4"/>
      <c r="O16" s="5">
        <v>70000</v>
      </c>
      <c r="P16" s="4"/>
      <c r="Q16" s="5">
        <v>4930000</v>
      </c>
      <c r="R16" s="4"/>
      <c r="S16" s="71">
        <f t="shared" si="0"/>
        <v>5.8467040166806007E-6</v>
      </c>
      <c r="W16" s="62">
        <f t="shared" si="1"/>
        <v>5.8467040166806007E-6</v>
      </c>
    </row>
    <row r="17" spans="1:23">
      <c r="A17" s="4" t="s">
        <v>76</v>
      </c>
      <c r="B17" s="4"/>
      <c r="C17" s="67" t="s">
        <v>87</v>
      </c>
      <c r="D17" s="4"/>
      <c r="E17" s="4" t="s">
        <v>78</v>
      </c>
      <c r="F17" s="4"/>
      <c r="G17" s="68" t="s">
        <v>79</v>
      </c>
      <c r="H17" s="4"/>
      <c r="I17" s="4">
        <v>0</v>
      </c>
      <c r="J17" s="4"/>
      <c r="K17" s="5">
        <v>0</v>
      </c>
      <c r="L17" s="4"/>
      <c r="M17" s="5">
        <v>5000000</v>
      </c>
      <c r="N17" s="4"/>
      <c r="O17" s="5">
        <v>70000</v>
      </c>
      <c r="P17" s="4"/>
      <c r="Q17" s="5">
        <v>4930000</v>
      </c>
      <c r="R17" s="4"/>
      <c r="S17" s="71">
        <f t="shared" si="0"/>
        <v>5.8467040166806007E-6</v>
      </c>
      <c r="W17" s="62">
        <f t="shared" si="1"/>
        <v>5.8467040166806007E-6</v>
      </c>
    </row>
    <row r="18" spans="1:23">
      <c r="A18" s="4" t="s">
        <v>76</v>
      </c>
      <c r="B18" s="4"/>
      <c r="C18" s="67" t="s">
        <v>88</v>
      </c>
      <c r="D18" s="4"/>
      <c r="E18" s="4" t="s">
        <v>78</v>
      </c>
      <c r="F18" s="4"/>
      <c r="G18" s="68" t="s">
        <v>79</v>
      </c>
      <c r="H18" s="4"/>
      <c r="I18" s="4">
        <v>0</v>
      </c>
      <c r="J18" s="4"/>
      <c r="K18" s="5">
        <v>0</v>
      </c>
      <c r="L18" s="4"/>
      <c r="M18" s="5">
        <v>5000000</v>
      </c>
      <c r="N18" s="4"/>
      <c r="O18" s="5">
        <v>70000</v>
      </c>
      <c r="P18" s="4"/>
      <c r="Q18" s="5">
        <v>4930000</v>
      </c>
      <c r="R18" s="4"/>
      <c r="S18" s="71">
        <f t="shared" si="0"/>
        <v>5.8467040166806007E-6</v>
      </c>
      <c r="W18" s="62">
        <f t="shared" si="1"/>
        <v>5.8467040166806007E-6</v>
      </c>
    </row>
    <row r="19" spans="1:23">
      <c r="A19" s="4" t="s">
        <v>76</v>
      </c>
      <c r="B19" s="4"/>
      <c r="C19" s="67" t="s">
        <v>89</v>
      </c>
      <c r="D19" s="4"/>
      <c r="E19" s="4" t="s">
        <v>78</v>
      </c>
      <c r="F19" s="4"/>
      <c r="G19" s="68" t="s">
        <v>79</v>
      </c>
      <c r="H19" s="4"/>
      <c r="I19" s="4">
        <v>0</v>
      </c>
      <c r="J19" s="4"/>
      <c r="K19" s="5">
        <v>0</v>
      </c>
      <c r="L19" s="4"/>
      <c r="M19" s="5">
        <v>5000000</v>
      </c>
      <c r="N19" s="4"/>
      <c r="O19" s="5">
        <v>70000</v>
      </c>
      <c r="P19" s="4"/>
      <c r="Q19" s="5">
        <v>4930000</v>
      </c>
      <c r="R19" s="4"/>
      <c r="S19" s="71">
        <f t="shared" si="0"/>
        <v>5.8467040166806007E-6</v>
      </c>
      <c r="W19" s="62">
        <f t="shared" si="1"/>
        <v>5.8467040166806007E-6</v>
      </c>
    </row>
    <row r="20" spans="1:23">
      <c r="A20" s="4" t="s">
        <v>76</v>
      </c>
      <c r="B20" s="4"/>
      <c r="C20" s="67" t="s">
        <v>90</v>
      </c>
      <c r="D20" s="4"/>
      <c r="E20" s="4" t="s">
        <v>78</v>
      </c>
      <c r="F20" s="4"/>
      <c r="G20" s="68" t="s">
        <v>79</v>
      </c>
      <c r="H20" s="4"/>
      <c r="I20" s="4">
        <v>0</v>
      </c>
      <c r="J20" s="4"/>
      <c r="K20" s="5">
        <v>0</v>
      </c>
      <c r="L20" s="4"/>
      <c r="M20" s="5">
        <v>5000000</v>
      </c>
      <c r="N20" s="4"/>
      <c r="O20" s="5">
        <v>70000</v>
      </c>
      <c r="P20" s="4"/>
      <c r="Q20" s="5">
        <v>4930000</v>
      </c>
      <c r="R20" s="4"/>
      <c r="S20" s="71">
        <f t="shared" si="0"/>
        <v>5.8467040166806007E-6</v>
      </c>
      <c r="W20" s="62">
        <f t="shared" si="1"/>
        <v>5.8467040166806007E-6</v>
      </c>
    </row>
    <row r="21" spans="1:23">
      <c r="A21" s="7" t="s">
        <v>76</v>
      </c>
      <c r="B21" s="4"/>
      <c r="C21" s="67" t="s">
        <v>91</v>
      </c>
      <c r="D21" s="4"/>
      <c r="E21" s="4" t="s">
        <v>78</v>
      </c>
      <c r="F21" s="4"/>
      <c r="G21" s="68" t="s">
        <v>79</v>
      </c>
      <c r="H21" s="4"/>
      <c r="I21" s="4">
        <v>0</v>
      </c>
      <c r="J21" s="4"/>
      <c r="K21" s="63">
        <v>0</v>
      </c>
      <c r="L21" s="64"/>
      <c r="M21" s="63">
        <v>5000000</v>
      </c>
      <c r="N21" s="64"/>
      <c r="O21" s="63">
        <v>70000</v>
      </c>
      <c r="P21" s="64"/>
      <c r="Q21" s="63">
        <v>4930000</v>
      </c>
      <c r="R21" s="4"/>
      <c r="S21" s="71">
        <f t="shared" si="0"/>
        <v>5.8467040166806007E-6</v>
      </c>
      <c r="W21" s="62">
        <f t="shared" si="1"/>
        <v>5.8467040166806007E-6</v>
      </c>
    </row>
    <row r="22" spans="1:23" ht="21.75" thickBot="1">
      <c r="A22" s="6" t="s">
        <v>64</v>
      </c>
      <c r="K22" s="65">
        <f>SUM(K8:K21)</f>
        <v>3065428123</v>
      </c>
      <c r="L22" s="66"/>
      <c r="M22" s="65">
        <f>SUM(M8:M21)</f>
        <v>60000000</v>
      </c>
      <c r="N22" s="66"/>
      <c r="O22" s="65">
        <f>SUM(O8:O21)</f>
        <v>161315000</v>
      </c>
      <c r="P22" s="66"/>
      <c r="Q22" s="65">
        <f>SUM(Q8:Q21)</f>
        <v>2964113123</v>
      </c>
    </row>
    <row r="23" spans="1:23" ht="19.5" thickTop="1"/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paperSize="9" scale="72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3"/>
  <sheetViews>
    <sheetView rightToLeft="1" zoomScaleNormal="100" workbookViewId="0">
      <selection activeCell="M9" sqref="M9"/>
    </sheetView>
  </sheetViews>
  <sheetFormatPr defaultRowHeight="18.75"/>
  <cols>
    <col min="1" max="1" width="1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4" style="1" customWidth="1"/>
    <col min="6" max="6" width="1" style="1" customWidth="1"/>
    <col min="7" max="7" width="19.42578125" style="1" customWidth="1"/>
    <col min="8" max="8" width="1" style="1" customWidth="1"/>
    <col min="9" max="9" width="24.42578125" style="1" customWidth="1"/>
    <col min="10" max="10" width="1" style="1" customWidth="1"/>
    <col min="11" max="11" width="21.42578125" style="1" bestFit="1" customWidth="1"/>
    <col min="12" max="12" width="1" style="1" customWidth="1"/>
    <col min="13" max="13" width="21.7109375" style="1" customWidth="1"/>
    <col min="14" max="14" width="1" style="1" customWidth="1"/>
    <col min="15" max="15" width="23.140625" style="1" customWidth="1"/>
    <col min="16" max="16" width="1" style="1" customWidth="1"/>
    <col min="17" max="17" width="20.5703125" style="1" bestFit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30">
      <c r="A3" s="73" t="s">
        <v>43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30">
      <c r="A4" s="73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6" spans="1:19" ht="30">
      <c r="A6" s="78" t="s">
        <v>2</v>
      </c>
      <c r="B6" s="6"/>
      <c r="C6" s="77" t="s">
        <v>48</v>
      </c>
      <c r="D6" s="77" t="s">
        <v>48</v>
      </c>
      <c r="E6" s="77" t="s">
        <v>48</v>
      </c>
      <c r="F6" s="77" t="s">
        <v>48</v>
      </c>
      <c r="G6" s="77" t="s">
        <v>48</v>
      </c>
      <c r="H6" s="6"/>
      <c r="I6" s="77" t="s">
        <v>44</v>
      </c>
      <c r="J6" s="77" t="s">
        <v>44</v>
      </c>
      <c r="K6" s="77" t="s">
        <v>44</v>
      </c>
      <c r="L6" s="77" t="s">
        <v>44</v>
      </c>
      <c r="M6" s="77" t="s">
        <v>44</v>
      </c>
      <c r="N6" s="6"/>
      <c r="O6" s="77" t="s">
        <v>45</v>
      </c>
      <c r="P6" s="77" t="s">
        <v>45</v>
      </c>
      <c r="Q6" s="77" t="s">
        <v>45</v>
      </c>
      <c r="R6" s="77" t="s">
        <v>45</v>
      </c>
      <c r="S6" s="77" t="s">
        <v>45</v>
      </c>
    </row>
    <row r="7" spans="1:19" ht="62.25" customHeight="1">
      <c r="A7" s="77" t="s">
        <v>2</v>
      </c>
      <c r="B7" s="6"/>
      <c r="C7" s="77" t="s">
        <v>49</v>
      </c>
      <c r="D7" s="6"/>
      <c r="E7" s="75" t="s">
        <v>50</v>
      </c>
      <c r="F7" s="6"/>
      <c r="G7" s="10" t="s">
        <v>51</v>
      </c>
      <c r="H7" s="6"/>
      <c r="I7" s="75" t="s">
        <v>52</v>
      </c>
      <c r="J7" s="6"/>
      <c r="K7" s="75" t="s">
        <v>47</v>
      </c>
      <c r="L7" s="6"/>
      <c r="M7" s="75" t="s">
        <v>53</v>
      </c>
      <c r="N7" s="6"/>
      <c r="O7" s="75" t="s">
        <v>52</v>
      </c>
      <c r="P7" s="6"/>
      <c r="Q7" s="75" t="s">
        <v>47</v>
      </c>
      <c r="R7" s="6"/>
      <c r="S7" s="75" t="s">
        <v>53</v>
      </c>
    </row>
    <row r="8" spans="1:19" ht="27.75">
      <c r="A8" s="6" t="s">
        <v>19</v>
      </c>
      <c r="C8" s="38" t="s">
        <v>54</v>
      </c>
      <c r="D8" s="38"/>
      <c r="E8" s="39">
        <v>44551962</v>
      </c>
      <c r="F8" s="38"/>
      <c r="G8" s="40">
        <v>320</v>
      </c>
      <c r="H8" s="38"/>
      <c r="I8" s="39">
        <v>0</v>
      </c>
      <c r="J8" s="38"/>
      <c r="K8" s="39">
        <v>0</v>
      </c>
      <c r="L8" s="38"/>
      <c r="M8" s="39">
        <v>0</v>
      </c>
      <c r="N8" s="38"/>
      <c r="O8" s="39">
        <v>14256627840</v>
      </c>
      <c r="P8" s="38"/>
      <c r="Q8" s="39">
        <v>1770319114</v>
      </c>
      <c r="R8" s="38"/>
      <c r="S8" s="39">
        <f>O8-Q8</f>
        <v>12486308726</v>
      </c>
    </row>
    <row r="9" spans="1:19" ht="27.75">
      <c r="A9" s="6" t="s">
        <v>15</v>
      </c>
      <c r="C9" s="38" t="s">
        <v>92</v>
      </c>
      <c r="D9" s="38"/>
      <c r="E9" s="39">
        <v>175473</v>
      </c>
      <c r="F9" s="38"/>
      <c r="G9" s="40">
        <v>430</v>
      </c>
      <c r="H9" s="38"/>
      <c r="I9" s="39">
        <v>75453390</v>
      </c>
      <c r="J9" s="38"/>
      <c r="K9" s="39">
        <v>10345855</v>
      </c>
      <c r="L9" s="38"/>
      <c r="M9" s="39">
        <f>I9-K9</f>
        <v>65107535</v>
      </c>
      <c r="N9" s="38"/>
      <c r="O9" s="39">
        <v>75453390</v>
      </c>
      <c r="P9" s="38"/>
      <c r="Q9" s="39">
        <v>10345855</v>
      </c>
      <c r="R9" s="38"/>
      <c r="S9" s="39">
        <f t="shared" ref="S9:S11" si="0">O9-Q9</f>
        <v>65107535</v>
      </c>
    </row>
    <row r="10" spans="1:19" ht="27.75">
      <c r="A10" s="6" t="s">
        <v>17</v>
      </c>
      <c r="C10" s="38" t="s">
        <v>55</v>
      </c>
      <c r="D10" s="38"/>
      <c r="E10" s="39">
        <v>2350935</v>
      </c>
      <c r="F10" s="38"/>
      <c r="G10" s="40">
        <v>100</v>
      </c>
      <c r="H10" s="38"/>
      <c r="I10" s="39">
        <v>0</v>
      </c>
      <c r="J10" s="38"/>
      <c r="K10" s="39">
        <v>0</v>
      </c>
      <c r="L10" s="38"/>
      <c r="M10" s="39">
        <v>0</v>
      </c>
      <c r="N10" s="38"/>
      <c r="O10" s="39">
        <v>235093500</v>
      </c>
      <c r="P10" s="38"/>
      <c r="Q10" s="39">
        <v>17855203</v>
      </c>
      <c r="R10" s="38"/>
      <c r="S10" s="39">
        <f t="shared" si="0"/>
        <v>217238297</v>
      </c>
    </row>
    <row r="11" spans="1:19" ht="27.75">
      <c r="A11" s="11" t="s">
        <v>14</v>
      </c>
      <c r="C11" s="38" t="s">
        <v>93</v>
      </c>
      <c r="D11" s="38"/>
      <c r="E11" s="41">
        <v>1352135</v>
      </c>
      <c r="F11" s="38"/>
      <c r="G11" s="42">
        <v>67</v>
      </c>
      <c r="H11" s="38"/>
      <c r="I11" s="69">
        <f>G11*E11</f>
        <v>90593045</v>
      </c>
      <c r="J11" s="43"/>
      <c r="K11" s="69">
        <v>12972244</v>
      </c>
      <c r="L11" s="43"/>
      <c r="M11" s="69">
        <f>I11-K11</f>
        <v>77620801</v>
      </c>
      <c r="N11" s="38"/>
      <c r="O11" s="41">
        <v>90593045</v>
      </c>
      <c r="P11" s="38"/>
      <c r="Q11" s="41">
        <v>12972244</v>
      </c>
      <c r="R11" s="38"/>
      <c r="S11" s="39">
        <f t="shared" si="0"/>
        <v>77620801</v>
      </c>
    </row>
    <row r="12" spans="1:19" ht="30.75" thickBot="1">
      <c r="A12" s="4" t="s">
        <v>64</v>
      </c>
      <c r="C12" s="38"/>
      <c r="D12" s="38"/>
      <c r="E12" s="46">
        <f>SUM(E8:E11)</f>
        <v>48430505</v>
      </c>
      <c r="F12" s="45"/>
      <c r="G12" s="44">
        <f>SUM(G8:G11)</f>
        <v>917</v>
      </c>
      <c r="H12" s="45"/>
      <c r="I12" s="46">
        <f>SUM(I8:I11)</f>
        <v>166046435</v>
      </c>
      <c r="J12" s="45"/>
      <c r="K12" s="46">
        <f>SUM(K8:K11)</f>
        <v>23318099</v>
      </c>
      <c r="L12" s="45"/>
      <c r="M12" s="46">
        <f>SUM(M8:M11)</f>
        <v>142728336</v>
      </c>
      <c r="N12" s="45"/>
      <c r="O12" s="46">
        <f>SUM(O8:O11)</f>
        <v>14657767775</v>
      </c>
      <c r="P12" s="45"/>
      <c r="Q12" s="46">
        <f>SUM(Q8:Q11)</f>
        <v>1811492416</v>
      </c>
      <c r="R12" s="45"/>
      <c r="S12" s="46">
        <f>SUM(S8:S11)</f>
        <v>12846275359</v>
      </c>
    </row>
    <row r="13" spans="1:19" ht="19.5" thickTop="1"/>
  </sheetData>
  <mergeCells count="15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C6:G6"/>
  </mergeCells>
  <pageMargins left="0.7" right="0.7" top="0.75" bottom="0.75" header="0.3" footer="0.3"/>
  <pageSetup paperSize="9" scale="5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rightToLeft="1" topLeftCell="A4" zoomScaleNormal="100" workbookViewId="0">
      <selection activeCell="X7" sqref="X7"/>
    </sheetView>
  </sheetViews>
  <sheetFormatPr defaultRowHeight="18.75"/>
  <cols>
    <col min="1" max="1" width="22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3.42578125" style="1" bestFit="1" customWidth="1"/>
    <col min="8" max="8" width="1" style="1" customWidth="1"/>
    <col min="9" max="9" width="24" style="1" customWidth="1"/>
    <col min="10" max="10" width="1" style="1" customWidth="1"/>
    <col min="11" max="11" width="14.85546875" style="1" customWidth="1"/>
    <col min="12" max="12" width="1" style="1" customWidth="1"/>
    <col min="13" max="13" width="21.8554687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3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8" ht="30">
      <c r="A3" s="73" t="s">
        <v>70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8" ht="30">
      <c r="A4" s="73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6" spans="1:18" ht="30">
      <c r="A6" s="78" t="s">
        <v>2</v>
      </c>
      <c r="B6" s="6"/>
      <c r="C6" s="77" t="s">
        <v>44</v>
      </c>
      <c r="D6" s="77" t="s">
        <v>44</v>
      </c>
      <c r="E6" s="77" t="s">
        <v>44</v>
      </c>
      <c r="F6" s="77" t="s">
        <v>44</v>
      </c>
      <c r="G6" s="77" t="s">
        <v>44</v>
      </c>
      <c r="H6" s="77" t="s">
        <v>44</v>
      </c>
      <c r="I6" s="77" t="s">
        <v>44</v>
      </c>
      <c r="J6" s="6"/>
      <c r="K6" s="77" t="s">
        <v>45</v>
      </c>
      <c r="L6" s="77" t="s">
        <v>45</v>
      </c>
      <c r="M6" s="77" t="s">
        <v>45</v>
      </c>
      <c r="N6" s="77" t="s">
        <v>45</v>
      </c>
      <c r="O6" s="77" t="s">
        <v>45</v>
      </c>
      <c r="P6" s="77" t="s">
        <v>45</v>
      </c>
      <c r="Q6" s="77" t="s">
        <v>45</v>
      </c>
    </row>
    <row r="7" spans="1:18" ht="49.5" customHeight="1">
      <c r="A7" s="77" t="s">
        <v>2</v>
      </c>
      <c r="B7" s="6"/>
      <c r="C7" s="75" t="s">
        <v>6</v>
      </c>
      <c r="D7" s="6"/>
      <c r="E7" s="75" t="s">
        <v>56</v>
      </c>
      <c r="F7" s="6"/>
      <c r="G7" s="75" t="s">
        <v>57</v>
      </c>
      <c r="H7" s="6"/>
      <c r="I7" s="75" t="s">
        <v>58</v>
      </c>
      <c r="J7" s="6"/>
      <c r="K7" s="75" t="s">
        <v>6</v>
      </c>
      <c r="L7" s="6"/>
      <c r="M7" s="75" t="s">
        <v>56</v>
      </c>
      <c r="N7" s="6"/>
      <c r="O7" s="75" t="s">
        <v>57</v>
      </c>
      <c r="P7" s="6"/>
      <c r="Q7" s="75" t="s">
        <v>58</v>
      </c>
    </row>
    <row r="8" spans="1:18" ht="24.75">
      <c r="A8" s="84" t="s">
        <v>14</v>
      </c>
      <c r="C8" s="13">
        <v>1352135</v>
      </c>
      <c r="D8" s="13"/>
      <c r="E8" s="13">
        <v>48837127263.500397</v>
      </c>
      <c r="F8" s="13"/>
      <c r="G8" s="13">
        <v>49162744141.500397</v>
      </c>
      <c r="H8" s="13"/>
      <c r="I8" s="86">
        <f>E8-G8</f>
        <v>-325616878</v>
      </c>
      <c r="J8" s="13"/>
      <c r="K8" s="13">
        <v>44551962</v>
      </c>
      <c r="L8" s="13"/>
      <c r="M8" s="13">
        <v>48837127263.500397</v>
      </c>
      <c r="N8" s="13"/>
      <c r="O8" s="13">
        <v>51614055197.500397</v>
      </c>
      <c r="P8" s="13"/>
      <c r="Q8" s="86">
        <f>M8-O8</f>
        <v>-2776927934</v>
      </c>
      <c r="R8" s="27"/>
    </row>
    <row r="9" spans="1:18" ht="24.75">
      <c r="A9" s="84" t="s">
        <v>15</v>
      </c>
      <c r="C9" s="13">
        <v>351473</v>
      </c>
      <c r="D9" s="13"/>
      <c r="E9" s="13">
        <v>29121991612.718399</v>
      </c>
      <c r="F9" s="13"/>
      <c r="G9" s="13">
        <v>39073645060.718399</v>
      </c>
      <c r="H9" s="13"/>
      <c r="I9" s="86">
        <f t="shared" ref="I9:I19" si="0">E9-G9</f>
        <v>-9951653448</v>
      </c>
      <c r="J9" s="13"/>
      <c r="K9" s="13">
        <v>3209760</v>
      </c>
      <c r="L9" s="13"/>
      <c r="M9" s="13">
        <v>29121991612.718399</v>
      </c>
      <c r="N9" s="13"/>
      <c r="O9" s="13">
        <v>40232004849.718399</v>
      </c>
      <c r="P9" s="13"/>
      <c r="Q9" s="86">
        <f t="shared" ref="Q9:Q19" si="1">M9-O9</f>
        <v>-11110013237</v>
      </c>
      <c r="R9" s="27"/>
    </row>
    <row r="10" spans="1:18" ht="24.75">
      <c r="A10" s="84" t="s">
        <v>16</v>
      </c>
      <c r="C10" s="13">
        <v>704460</v>
      </c>
      <c r="D10" s="13"/>
      <c r="E10" s="13">
        <v>24109417906.200001</v>
      </c>
      <c r="F10" s="13"/>
      <c r="G10" s="13">
        <v>24151653382.200001</v>
      </c>
      <c r="H10" s="13"/>
      <c r="I10" s="86">
        <f t="shared" si="0"/>
        <v>-42235476</v>
      </c>
      <c r="J10" s="13"/>
      <c r="K10" s="13">
        <v>798596</v>
      </c>
      <c r="L10" s="13"/>
      <c r="M10" s="13">
        <v>24109417906.200001</v>
      </c>
      <c r="N10" s="13"/>
      <c r="O10" s="13">
        <v>29056688249.200001</v>
      </c>
      <c r="P10" s="13"/>
      <c r="Q10" s="86">
        <f t="shared" si="1"/>
        <v>-4947270343</v>
      </c>
      <c r="R10" s="27"/>
    </row>
    <row r="11" spans="1:18" ht="24.75">
      <c r="A11" s="84" t="s">
        <v>17</v>
      </c>
      <c r="C11" s="13">
        <v>1614265</v>
      </c>
      <c r="D11" s="13"/>
      <c r="E11" s="13">
        <v>26760303051.174</v>
      </c>
      <c r="F11" s="13"/>
      <c r="G11" s="13">
        <v>26776433432.174</v>
      </c>
      <c r="H11" s="13"/>
      <c r="I11" s="86">
        <f t="shared" si="0"/>
        <v>-16130381</v>
      </c>
      <c r="J11" s="13"/>
      <c r="K11" s="13">
        <v>175473</v>
      </c>
      <c r="L11" s="13"/>
      <c r="M11" s="13">
        <v>26760303051.174</v>
      </c>
      <c r="N11" s="13"/>
      <c r="O11" s="13">
        <v>31506931089.174</v>
      </c>
      <c r="P11" s="13"/>
      <c r="Q11" s="86">
        <f t="shared" si="1"/>
        <v>-4746628038</v>
      </c>
      <c r="R11" s="27"/>
    </row>
    <row r="12" spans="1:18" ht="24.75">
      <c r="A12" s="84" t="s">
        <v>18</v>
      </c>
      <c r="C12" s="13">
        <v>39247053</v>
      </c>
      <c r="D12" s="13"/>
      <c r="E12" s="13">
        <v>72159694441.084793</v>
      </c>
      <c r="F12" s="13"/>
      <c r="G12" s="13">
        <v>63904582521.084801</v>
      </c>
      <c r="H12" s="13"/>
      <c r="I12" s="86">
        <f t="shared" si="0"/>
        <v>8255111919.9999924</v>
      </c>
      <c r="J12" s="13"/>
      <c r="K12" s="13">
        <v>21356115</v>
      </c>
      <c r="L12" s="13"/>
      <c r="M12" s="13">
        <v>72159694441.084793</v>
      </c>
      <c r="N12" s="13"/>
      <c r="O12" s="13">
        <v>81634517403.084793</v>
      </c>
      <c r="P12" s="13"/>
      <c r="Q12" s="86">
        <f t="shared" si="1"/>
        <v>-9474822962</v>
      </c>
      <c r="R12" s="27"/>
    </row>
    <row r="13" spans="1:18" ht="24.75">
      <c r="A13" s="84" t="s">
        <v>25</v>
      </c>
      <c r="C13" s="13">
        <v>177782</v>
      </c>
      <c r="D13" s="13"/>
      <c r="E13" s="13">
        <v>12614705352.136801</v>
      </c>
      <c r="F13" s="13"/>
      <c r="G13" s="13">
        <v>17358512524.136799</v>
      </c>
      <c r="H13" s="13"/>
      <c r="I13" s="86">
        <f t="shared" si="0"/>
        <v>-4743807171.9999981</v>
      </c>
      <c r="J13" s="13"/>
      <c r="K13" s="13">
        <v>4644477</v>
      </c>
      <c r="L13" s="13"/>
      <c r="M13" s="13">
        <v>12614705352.136801</v>
      </c>
      <c r="N13" s="13"/>
      <c r="O13" s="13">
        <v>17255975958.136799</v>
      </c>
      <c r="P13" s="13"/>
      <c r="Q13" s="86">
        <f t="shared" si="1"/>
        <v>-4641270605.9999981</v>
      </c>
      <c r="R13" s="27"/>
    </row>
    <row r="14" spans="1:18" ht="24.75">
      <c r="A14" s="84" t="s">
        <v>19</v>
      </c>
      <c r="C14" s="13">
        <v>38112212</v>
      </c>
      <c r="D14" s="13"/>
      <c r="E14" s="13">
        <v>329800916585.50098</v>
      </c>
      <c r="F14" s="13"/>
      <c r="G14" s="13">
        <v>287949041585.50098</v>
      </c>
      <c r="H14" s="13"/>
      <c r="I14" s="86">
        <f t="shared" si="0"/>
        <v>41851875000</v>
      </c>
      <c r="J14" s="13"/>
      <c r="K14" s="13">
        <v>421624</v>
      </c>
      <c r="L14" s="13"/>
      <c r="M14" s="13">
        <v>329800916585.50098</v>
      </c>
      <c r="N14" s="13"/>
      <c r="O14" s="13">
        <v>613962045469.50098</v>
      </c>
      <c r="P14" s="13"/>
      <c r="Q14" s="86">
        <f t="shared" si="1"/>
        <v>-284161128884</v>
      </c>
      <c r="R14" s="27"/>
    </row>
    <row r="15" spans="1:18" ht="24.75">
      <c r="A15" s="84" t="s">
        <v>20</v>
      </c>
      <c r="C15" s="13">
        <v>21356115</v>
      </c>
      <c r="D15" s="13"/>
      <c r="E15" s="13">
        <v>147885398563.51801</v>
      </c>
      <c r="F15" s="13"/>
      <c r="G15" s="13">
        <v>155140959243.51801</v>
      </c>
      <c r="H15" s="13"/>
      <c r="I15" s="86">
        <f t="shared" si="0"/>
        <v>-7255560680</v>
      </c>
      <c r="J15" s="13"/>
      <c r="K15" s="13">
        <v>100000</v>
      </c>
      <c r="L15" s="13"/>
      <c r="M15" s="13">
        <v>147885398563.51801</v>
      </c>
      <c r="N15" s="13"/>
      <c r="O15" s="13">
        <v>162265654177.51801</v>
      </c>
      <c r="P15" s="13"/>
      <c r="Q15" s="86">
        <f t="shared" si="1"/>
        <v>-14380255614</v>
      </c>
      <c r="R15" s="27"/>
    </row>
    <row r="16" spans="1:18" ht="24.75">
      <c r="A16" s="84" t="s">
        <v>21</v>
      </c>
      <c r="C16" s="13">
        <v>3209760</v>
      </c>
      <c r="D16" s="13"/>
      <c r="E16" s="13">
        <v>50707738407.744003</v>
      </c>
      <c r="F16" s="13"/>
      <c r="G16" s="13">
        <v>59688236038.744003</v>
      </c>
      <c r="H16" s="13"/>
      <c r="I16" s="86">
        <f t="shared" si="0"/>
        <v>-8980497631</v>
      </c>
      <c r="J16" s="13"/>
      <c r="K16" s="13">
        <v>1614265</v>
      </c>
      <c r="L16" s="13"/>
      <c r="M16" s="13">
        <v>50707738407.744003</v>
      </c>
      <c r="N16" s="13"/>
      <c r="O16" s="13">
        <v>71205537241.744003</v>
      </c>
      <c r="P16" s="13"/>
      <c r="Q16" s="86">
        <f t="shared" si="1"/>
        <v>-20497798834</v>
      </c>
      <c r="R16" s="27"/>
    </row>
    <row r="17" spans="1:18" ht="24.75">
      <c r="A17" s="84" t="s">
        <v>22</v>
      </c>
      <c r="C17" s="13">
        <v>4644477</v>
      </c>
      <c r="D17" s="13"/>
      <c r="E17" s="13">
        <v>62235101918.206802</v>
      </c>
      <c r="F17" s="13"/>
      <c r="G17" s="13">
        <v>64462756572.206802</v>
      </c>
      <c r="H17" s="13"/>
      <c r="I17" s="86">
        <f t="shared" si="0"/>
        <v>-2227654654</v>
      </c>
      <c r="J17" s="13"/>
      <c r="K17" s="13">
        <v>1352135</v>
      </c>
      <c r="L17" s="13"/>
      <c r="M17" s="13">
        <v>62235101918.206802</v>
      </c>
      <c r="N17" s="13"/>
      <c r="O17" s="13">
        <v>64486812546.206802</v>
      </c>
      <c r="P17" s="13"/>
      <c r="Q17" s="86">
        <f t="shared" si="1"/>
        <v>-2251710628</v>
      </c>
      <c r="R17" s="27"/>
    </row>
    <row r="18" spans="1:18" ht="24.75">
      <c r="A18" s="84" t="s">
        <v>23</v>
      </c>
      <c r="C18" s="13">
        <v>798596</v>
      </c>
      <c r="D18" s="13"/>
      <c r="E18" s="13">
        <v>17308382864.097599</v>
      </c>
      <c r="F18" s="13"/>
      <c r="G18" s="13">
        <v>17715357288.097599</v>
      </c>
      <c r="H18" s="13"/>
      <c r="I18" s="86">
        <f t="shared" si="0"/>
        <v>-406974424</v>
      </c>
      <c r="J18" s="13"/>
      <c r="K18" s="13">
        <v>47275035</v>
      </c>
      <c r="L18" s="13"/>
      <c r="M18" s="13">
        <v>17308382864.097599</v>
      </c>
      <c r="N18" s="13"/>
      <c r="O18" s="13">
        <v>17349239399.097599</v>
      </c>
      <c r="P18" s="13"/>
      <c r="Q18" s="86">
        <f t="shared" si="1"/>
        <v>-40856535</v>
      </c>
      <c r="R18" s="27"/>
    </row>
    <row r="19" spans="1:18" ht="24.75">
      <c r="A19" s="85" t="s">
        <v>24</v>
      </c>
      <c r="C19" s="15">
        <v>421624</v>
      </c>
      <c r="D19" s="13"/>
      <c r="E19" s="15">
        <v>24865336451.155201</v>
      </c>
      <c r="F19" s="13"/>
      <c r="G19" s="15">
        <v>24886401629.155201</v>
      </c>
      <c r="H19" s="13"/>
      <c r="I19" s="87">
        <f t="shared" si="0"/>
        <v>-21065178</v>
      </c>
      <c r="J19" s="13"/>
      <c r="K19" s="15">
        <v>704460</v>
      </c>
      <c r="L19" s="13"/>
      <c r="M19" s="15">
        <v>24865336451.155201</v>
      </c>
      <c r="N19" s="13"/>
      <c r="O19" s="15">
        <v>24915967445.155201</v>
      </c>
      <c r="P19" s="13"/>
      <c r="Q19" s="86">
        <f t="shared" si="1"/>
        <v>-50630994</v>
      </c>
      <c r="R19" s="27"/>
    </row>
    <row r="20" spans="1:18" ht="27" thickBot="1">
      <c r="A20" s="16" t="s">
        <v>69</v>
      </c>
      <c r="C20" s="47">
        <f>SUM(C8:C19)</f>
        <v>111989952</v>
      </c>
      <c r="D20" s="18"/>
      <c r="E20" s="47">
        <f>SUM(E8:E19)</f>
        <v>846406114417.03699</v>
      </c>
      <c r="F20" s="18"/>
      <c r="G20" s="47">
        <f>SUM(G8:G19)</f>
        <v>830270323419.03711</v>
      </c>
      <c r="H20" s="18"/>
      <c r="I20" s="70">
        <f>SUM(I8:I19)</f>
        <v>16135790997.999992</v>
      </c>
      <c r="J20" s="18"/>
      <c r="K20" s="47">
        <f>SUM(K8:K19)</f>
        <v>126203902</v>
      </c>
      <c r="L20" s="18"/>
      <c r="M20" s="47">
        <f>SUM(M8:M19)</f>
        <v>846406114417.03699</v>
      </c>
      <c r="N20" s="18"/>
      <c r="O20" s="47">
        <f>SUM(O8:O19)</f>
        <v>1205485429026.0374</v>
      </c>
      <c r="P20" s="18"/>
      <c r="Q20" s="48">
        <f>SUM(Q8:Q19)</f>
        <v>-359079314609</v>
      </c>
      <c r="R20" s="27"/>
    </row>
    <row r="21" spans="1:18" ht="19.5" thickTop="1">
      <c r="Q21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9"/>
  <sheetViews>
    <sheetView rightToLeft="1" view="pageBreakPreview" zoomScale="90" zoomScaleNormal="100" zoomScaleSheetLayoutView="90" workbookViewId="0">
      <selection activeCell="Q21" sqref="Q21"/>
    </sheetView>
  </sheetViews>
  <sheetFormatPr defaultRowHeight="18.75"/>
  <cols>
    <col min="1" max="1" width="22.710937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22.28515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25.28515625" style="1" bestFit="1" customWidth="1"/>
    <col min="18" max="18" width="1" style="1" customWidth="1"/>
    <col min="19" max="16384" width="9.140625" style="1"/>
  </cols>
  <sheetData>
    <row r="2" spans="1:17" ht="36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36">
      <c r="A3" s="79" t="s">
        <v>72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 ht="36">
      <c r="A4" s="80" t="s">
        <v>74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</row>
    <row r="6" spans="1:17" ht="30">
      <c r="A6" s="78" t="s">
        <v>2</v>
      </c>
      <c r="B6" s="6"/>
      <c r="C6" s="77" t="s">
        <v>44</v>
      </c>
      <c r="D6" s="77" t="s">
        <v>44</v>
      </c>
      <c r="E6" s="77" t="s">
        <v>44</v>
      </c>
      <c r="F6" s="77" t="s">
        <v>44</v>
      </c>
      <c r="G6" s="77" t="s">
        <v>44</v>
      </c>
      <c r="H6" s="77" t="s">
        <v>44</v>
      </c>
      <c r="I6" s="77" t="s">
        <v>44</v>
      </c>
      <c r="J6" s="6"/>
      <c r="K6" s="77" t="s">
        <v>45</v>
      </c>
      <c r="L6" s="77" t="s">
        <v>45</v>
      </c>
      <c r="M6" s="77" t="s">
        <v>45</v>
      </c>
      <c r="N6" s="77" t="s">
        <v>45</v>
      </c>
      <c r="O6" s="77" t="s">
        <v>45</v>
      </c>
      <c r="P6" s="77" t="s">
        <v>45</v>
      </c>
      <c r="Q6" s="77" t="s">
        <v>45</v>
      </c>
    </row>
    <row r="7" spans="1:17" ht="56.25" customHeight="1">
      <c r="A7" s="77" t="s">
        <v>2</v>
      </c>
      <c r="B7" s="6"/>
      <c r="C7" s="75" t="s">
        <v>6</v>
      </c>
      <c r="D7" s="6"/>
      <c r="E7" s="75" t="s">
        <v>56</v>
      </c>
      <c r="F7" s="6"/>
      <c r="G7" s="75" t="s">
        <v>57</v>
      </c>
      <c r="H7" s="6"/>
      <c r="I7" s="81" t="s">
        <v>59</v>
      </c>
      <c r="J7" s="6"/>
      <c r="K7" s="75" t="s">
        <v>6</v>
      </c>
      <c r="L7" s="6"/>
      <c r="M7" s="75" t="s">
        <v>56</v>
      </c>
      <c r="N7" s="6"/>
      <c r="O7" s="75" t="s">
        <v>57</v>
      </c>
      <c r="P7" s="6"/>
      <c r="Q7" s="81" t="s">
        <v>59</v>
      </c>
    </row>
    <row r="8" spans="1:17" ht="27.75" customHeight="1">
      <c r="A8" s="16" t="s">
        <v>15</v>
      </c>
      <c r="B8" s="16"/>
      <c r="C8" s="14">
        <v>20000</v>
      </c>
      <c r="D8" s="14"/>
      <c r="E8" s="14">
        <v>1897356914</v>
      </c>
      <c r="F8" s="14"/>
      <c r="G8" s="14">
        <v>2892766074</v>
      </c>
      <c r="H8" s="14"/>
      <c r="I8" s="14">
        <f>E8-G8</f>
        <v>-995409160</v>
      </c>
      <c r="J8" s="14"/>
      <c r="K8" s="14">
        <v>1334384</v>
      </c>
      <c r="L8" s="14"/>
      <c r="M8" s="14">
        <v>182450555836</v>
      </c>
      <c r="N8" s="14"/>
      <c r="O8" s="14">
        <v>161191946711</v>
      </c>
      <c r="P8" s="13"/>
      <c r="Q8" s="14">
        <f>M8-O8</f>
        <v>21258609125</v>
      </c>
    </row>
    <row r="9" spans="1:17" ht="27.75" customHeight="1">
      <c r="A9" s="16" t="s">
        <v>18</v>
      </c>
      <c r="B9" s="16"/>
      <c r="C9" s="14">
        <v>75427982</v>
      </c>
      <c r="D9" s="14"/>
      <c r="E9" s="14">
        <v>153581455948</v>
      </c>
      <c r="F9" s="14"/>
      <c r="G9" s="14">
        <v>175958825329</v>
      </c>
      <c r="H9" s="14"/>
      <c r="I9" s="14">
        <v>-22377369381</v>
      </c>
      <c r="J9" s="14"/>
      <c r="K9" s="14">
        <v>332236231</v>
      </c>
      <c r="L9" s="14"/>
      <c r="M9" s="14">
        <v>953238807267</v>
      </c>
      <c r="N9" s="14"/>
      <c r="O9" s="14">
        <v>984077344251</v>
      </c>
      <c r="P9" s="13"/>
      <c r="Q9" s="14">
        <f t="shared" ref="Q9:Q20" si="0">M9-O9</f>
        <v>-30838536984</v>
      </c>
    </row>
    <row r="10" spans="1:17" ht="27.75" customHeight="1">
      <c r="A10" s="16" t="s">
        <v>19</v>
      </c>
      <c r="B10" s="16"/>
      <c r="C10" s="14">
        <v>8298895</v>
      </c>
      <c r="D10" s="14"/>
      <c r="E10" s="14">
        <v>71656466345</v>
      </c>
      <c r="F10" s="14"/>
      <c r="G10" s="14">
        <v>134056043985</v>
      </c>
      <c r="H10" s="14"/>
      <c r="I10" s="14">
        <v>-62399577640</v>
      </c>
      <c r="J10" s="14"/>
      <c r="K10" s="14">
        <v>88927887</v>
      </c>
      <c r="L10" s="14"/>
      <c r="M10" s="14">
        <v>1495570515319</v>
      </c>
      <c r="N10" s="14"/>
      <c r="O10" s="14">
        <v>1571104169625</v>
      </c>
      <c r="P10" s="13"/>
      <c r="Q10" s="14">
        <f t="shared" si="0"/>
        <v>-75533654306</v>
      </c>
    </row>
    <row r="11" spans="1:17" ht="27.75" customHeight="1">
      <c r="A11" s="16" t="s">
        <v>17</v>
      </c>
      <c r="B11" s="16"/>
      <c r="C11" s="72">
        <v>0</v>
      </c>
      <c r="D11" s="14"/>
      <c r="E11" s="72">
        <v>0</v>
      </c>
      <c r="F11" s="14"/>
      <c r="G11" s="72">
        <v>0</v>
      </c>
      <c r="H11" s="14"/>
      <c r="I11" s="72">
        <v>0</v>
      </c>
      <c r="J11" s="14"/>
      <c r="K11" s="14">
        <v>5327529</v>
      </c>
      <c r="L11" s="14"/>
      <c r="M11" s="14">
        <v>111326449460</v>
      </c>
      <c r="N11" s="14"/>
      <c r="O11" s="14">
        <v>119835551735</v>
      </c>
      <c r="P11" s="13"/>
      <c r="Q11" s="14">
        <f t="shared" si="0"/>
        <v>-8509102275</v>
      </c>
    </row>
    <row r="12" spans="1:17" ht="27.75" customHeight="1">
      <c r="A12" s="16" t="s">
        <v>14</v>
      </c>
      <c r="B12" s="16"/>
      <c r="C12" s="72">
        <v>0</v>
      </c>
      <c r="D12" s="14"/>
      <c r="E12" s="72">
        <v>0</v>
      </c>
      <c r="F12" s="14"/>
      <c r="G12" s="72">
        <v>0</v>
      </c>
      <c r="H12" s="14"/>
      <c r="I12" s="72">
        <v>0</v>
      </c>
      <c r="J12" s="14"/>
      <c r="K12" s="14">
        <v>10360689</v>
      </c>
      <c r="L12" s="14"/>
      <c r="M12" s="14">
        <v>359154222166</v>
      </c>
      <c r="N12" s="14"/>
      <c r="O12" s="14">
        <v>351525825216</v>
      </c>
      <c r="P12" s="13"/>
      <c r="Q12" s="14">
        <f t="shared" si="0"/>
        <v>7628396950</v>
      </c>
    </row>
    <row r="13" spans="1:17" ht="27.75" customHeight="1">
      <c r="A13" s="16" t="s">
        <v>24</v>
      </c>
      <c r="B13" s="16"/>
      <c r="C13" s="72">
        <v>0</v>
      </c>
      <c r="D13" s="14"/>
      <c r="E13" s="72">
        <v>0</v>
      </c>
      <c r="F13" s="14"/>
      <c r="G13" s="72">
        <v>0</v>
      </c>
      <c r="H13" s="14"/>
      <c r="I13" s="72">
        <v>0</v>
      </c>
      <c r="J13" s="14"/>
      <c r="K13" s="14">
        <v>2580632</v>
      </c>
      <c r="L13" s="14"/>
      <c r="M13" s="14">
        <v>94347559681</v>
      </c>
      <c r="N13" s="14"/>
      <c r="O13" s="14">
        <v>84613538344</v>
      </c>
      <c r="P13" s="13"/>
      <c r="Q13" s="14">
        <f t="shared" si="0"/>
        <v>9734021337</v>
      </c>
    </row>
    <row r="14" spans="1:17" ht="27.75" customHeight="1">
      <c r="A14" s="16" t="s">
        <v>16</v>
      </c>
      <c r="B14" s="16"/>
      <c r="C14" s="72">
        <v>0</v>
      </c>
      <c r="D14" s="14"/>
      <c r="E14" s="72">
        <v>0</v>
      </c>
      <c r="F14" s="14"/>
      <c r="G14" s="72">
        <v>0</v>
      </c>
      <c r="H14" s="14"/>
      <c r="I14" s="72">
        <v>0</v>
      </c>
      <c r="J14" s="14"/>
      <c r="K14" s="14">
        <v>4054071</v>
      </c>
      <c r="L14" s="14"/>
      <c r="M14" s="14">
        <v>178547443256</v>
      </c>
      <c r="N14" s="14"/>
      <c r="O14" s="14">
        <v>189297139665</v>
      </c>
      <c r="P14" s="13"/>
      <c r="Q14" s="14">
        <f t="shared" si="0"/>
        <v>-10749696409</v>
      </c>
    </row>
    <row r="15" spans="1:17" ht="27.75" customHeight="1">
      <c r="A15" s="16" t="s">
        <v>25</v>
      </c>
      <c r="B15" s="16"/>
      <c r="C15" s="49">
        <v>0</v>
      </c>
      <c r="D15" s="49"/>
      <c r="E15" s="49">
        <v>0</v>
      </c>
      <c r="F15" s="49"/>
      <c r="G15" s="49">
        <v>0</v>
      </c>
      <c r="H15" s="49"/>
      <c r="I15" s="49">
        <v>0</v>
      </c>
      <c r="J15" s="14"/>
      <c r="K15" s="14">
        <v>704616</v>
      </c>
      <c r="L15" s="14"/>
      <c r="M15" s="14">
        <v>49940315450</v>
      </c>
      <c r="N15" s="14"/>
      <c r="O15" s="14">
        <v>47908369974</v>
      </c>
      <c r="P15" s="13"/>
      <c r="Q15" s="14">
        <f t="shared" si="0"/>
        <v>2031945476</v>
      </c>
    </row>
    <row r="16" spans="1:17" ht="27.75" customHeight="1">
      <c r="A16" s="16" t="s">
        <v>20</v>
      </c>
      <c r="B16" s="16"/>
      <c r="C16" s="49">
        <v>0</v>
      </c>
      <c r="D16" s="49"/>
      <c r="E16" s="49">
        <v>0</v>
      </c>
      <c r="F16" s="49"/>
      <c r="G16" s="49">
        <v>0</v>
      </c>
      <c r="H16" s="49"/>
      <c r="I16" s="49">
        <v>0</v>
      </c>
      <c r="J16" s="14"/>
      <c r="K16" s="14">
        <v>60564348</v>
      </c>
      <c r="L16" s="14"/>
      <c r="M16" s="14">
        <v>474572163493</v>
      </c>
      <c r="N16" s="14"/>
      <c r="O16" s="14">
        <v>461583275068</v>
      </c>
      <c r="P16" s="13"/>
      <c r="Q16" s="14">
        <f t="shared" si="0"/>
        <v>12988888425</v>
      </c>
    </row>
    <row r="17" spans="1:17" ht="27.75" customHeight="1">
      <c r="A17" s="16" t="s">
        <v>21</v>
      </c>
      <c r="B17" s="16"/>
      <c r="C17" s="49">
        <v>0</v>
      </c>
      <c r="D17" s="49"/>
      <c r="E17" s="49">
        <v>0</v>
      </c>
      <c r="F17" s="49"/>
      <c r="G17" s="49">
        <v>0</v>
      </c>
      <c r="H17" s="49"/>
      <c r="I17" s="49">
        <v>0</v>
      </c>
      <c r="J17" s="14"/>
      <c r="K17" s="14">
        <v>6868458</v>
      </c>
      <c r="L17" s="14"/>
      <c r="M17" s="14">
        <v>157469406466</v>
      </c>
      <c r="N17" s="14"/>
      <c r="O17" s="14">
        <v>141165961534</v>
      </c>
      <c r="P17" s="13"/>
      <c r="Q17" s="14">
        <f t="shared" si="0"/>
        <v>16303444932</v>
      </c>
    </row>
    <row r="18" spans="1:17" s="53" customFormat="1" ht="27.75" customHeight="1">
      <c r="A18" s="37" t="s">
        <v>94</v>
      </c>
      <c r="B18" s="37"/>
      <c r="C18" s="49">
        <v>0</v>
      </c>
      <c r="D18" s="49"/>
      <c r="E18" s="49">
        <v>0</v>
      </c>
      <c r="F18" s="49"/>
      <c r="G18" s="49">
        <v>0</v>
      </c>
      <c r="H18" s="49"/>
      <c r="I18" s="49">
        <v>0</v>
      </c>
      <c r="J18" s="14"/>
      <c r="K18" s="14">
        <v>3500000</v>
      </c>
      <c r="L18" s="14"/>
      <c r="M18" s="14">
        <v>119838673260</v>
      </c>
      <c r="N18" s="14"/>
      <c r="O18" s="14">
        <v>119664610703</v>
      </c>
      <c r="P18" s="14"/>
      <c r="Q18" s="14">
        <f t="shared" si="0"/>
        <v>174062557</v>
      </c>
    </row>
    <row r="19" spans="1:17" ht="27.75" customHeight="1">
      <c r="A19" s="16" t="s">
        <v>23</v>
      </c>
      <c r="B19" s="16"/>
      <c r="C19" s="49">
        <v>0</v>
      </c>
      <c r="D19" s="49"/>
      <c r="E19" s="49">
        <v>0</v>
      </c>
      <c r="F19" s="49"/>
      <c r="G19" s="49">
        <v>0</v>
      </c>
      <c r="H19" s="49"/>
      <c r="I19" s="49">
        <v>0</v>
      </c>
      <c r="J19" s="14"/>
      <c r="K19" s="14">
        <v>6325144</v>
      </c>
      <c r="L19" s="14"/>
      <c r="M19" s="14">
        <v>143332152149</v>
      </c>
      <c r="N19" s="14"/>
      <c r="O19" s="14">
        <v>140067317572</v>
      </c>
      <c r="P19" s="13"/>
      <c r="Q19" s="14">
        <f t="shared" si="0"/>
        <v>3264834577</v>
      </c>
    </row>
    <row r="20" spans="1:17" ht="27.75" customHeight="1">
      <c r="A20" s="50" t="s">
        <v>22</v>
      </c>
      <c r="B20" s="16"/>
      <c r="C20" s="51">
        <v>0</v>
      </c>
      <c r="D20" s="49"/>
      <c r="E20" s="51">
        <v>0</v>
      </c>
      <c r="F20" s="49"/>
      <c r="G20" s="51">
        <v>0</v>
      </c>
      <c r="H20" s="49"/>
      <c r="I20" s="51">
        <v>0</v>
      </c>
      <c r="J20" s="14"/>
      <c r="K20" s="52">
        <v>36179259</v>
      </c>
      <c r="L20" s="14"/>
      <c r="M20" s="52">
        <v>394139996506</v>
      </c>
      <c r="N20" s="14"/>
      <c r="O20" s="14">
        <v>364342227577</v>
      </c>
      <c r="P20" s="13"/>
      <c r="Q20" s="14">
        <f t="shared" si="0"/>
        <v>29797768929</v>
      </c>
    </row>
    <row r="21" spans="1:17" ht="27" thickBot="1">
      <c r="A21" s="18" t="s">
        <v>64</v>
      </c>
      <c r="B21" s="16"/>
      <c r="C21" s="17">
        <f>SUM(C8:C20)</f>
        <v>83746877</v>
      </c>
      <c r="D21" s="37"/>
      <c r="E21" s="17">
        <f>SUM(E8:E20)</f>
        <v>227135279207</v>
      </c>
      <c r="F21" s="37"/>
      <c r="G21" s="17">
        <f>SUM(G8:G20)</f>
        <v>312907635388</v>
      </c>
      <c r="H21" s="37"/>
      <c r="I21" s="17">
        <f>SUM(I8:I20)</f>
        <v>-85772356181</v>
      </c>
      <c r="J21" s="37"/>
      <c r="K21" s="17">
        <f>SUM(K8:K20)</f>
        <v>558963248</v>
      </c>
      <c r="L21" s="37"/>
      <c r="M21" s="17">
        <f>SUM(M8:M20)</f>
        <v>4713928260309</v>
      </c>
      <c r="N21" s="37"/>
      <c r="O21" s="17">
        <f>SUM(O8:O20)</f>
        <v>4736377277975</v>
      </c>
      <c r="P21" s="16"/>
      <c r="Q21" s="48">
        <f>SUM(Q8:Q20)</f>
        <v>-22449017666</v>
      </c>
    </row>
    <row r="22" spans="1:17" ht="19.5" thickTop="1"/>
    <row r="23" spans="1:17">
      <c r="G23" s="3"/>
      <c r="I23" s="3"/>
    </row>
    <row r="25" spans="1:17">
      <c r="G25" s="9"/>
      <c r="I25" s="9"/>
      <c r="O25" s="3"/>
    </row>
    <row r="26" spans="1:17">
      <c r="O26" s="3"/>
    </row>
    <row r="27" spans="1:17">
      <c r="I27" s="9"/>
      <c r="O27" s="3"/>
      <c r="Q27" s="3"/>
    </row>
    <row r="29" spans="1:17">
      <c r="I29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64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2"/>
  <sheetViews>
    <sheetView rightToLeft="1" view="pageBreakPreview" zoomScale="80" zoomScaleNormal="100" zoomScaleSheetLayoutView="80" workbookViewId="0">
      <selection activeCell="Q21" sqref="Q21"/>
    </sheetView>
  </sheetViews>
  <sheetFormatPr defaultRowHeight="18.75"/>
  <cols>
    <col min="1" max="1" width="30" style="1" bestFit="1" customWidth="1"/>
    <col min="2" max="2" width="1" style="1" customWidth="1"/>
    <col min="3" max="3" width="23.140625" style="1" bestFit="1" customWidth="1"/>
    <col min="4" max="4" width="1.28515625" style="1" customWidth="1"/>
    <col min="5" max="5" width="25.7109375" style="1" bestFit="1" customWidth="1"/>
    <col min="6" max="6" width="1.85546875" style="1" customWidth="1"/>
    <col min="7" max="7" width="26.5703125" style="1" bestFit="1" customWidth="1"/>
    <col min="8" max="8" width="1.5703125" style="1" customWidth="1"/>
    <col min="9" max="9" width="27" style="1" bestFit="1" customWidth="1"/>
    <col min="10" max="10" width="1.28515625" style="1" customWidth="1"/>
    <col min="11" max="11" width="15.85546875" style="1" customWidth="1"/>
    <col min="12" max="12" width="1.42578125" style="1" customWidth="1"/>
    <col min="13" max="13" width="23.85546875" style="1" bestFit="1" customWidth="1"/>
    <col min="14" max="14" width="1.28515625" style="1" customWidth="1"/>
    <col min="15" max="15" width="26.85546875" style="1" bestFit="1" customWidth="1"/>
    <col min="16" max="16" width="1.28515625" style="1" customWidth="1"/>
    <col min="17" max="17" width="27.28515625" style="1" bestFit="1" customWidth="1"/>
    <col min="18" max="18" width="1.42578125" style="1" customWidth="1"/>
    <col min="19" max="19" width="28.140625" style="1" bestFit="1" customWidth="1"/>
    <col min="20" max="20" width="1" style="1" customWidth="1"/>
    <col min="21" max="21" width="16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30">
      <c r="A3" s="73" t="s">
        <v>43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</row>
    <row r="4" spans="1:21" ht="30">
      <c r="A4" s="73" t="s">
        <v>74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6" spans="1:21" ht="30">
      <c r="A6" s="82" t="s">
        <v>2</v>
      </c>
      <c r="C6" s="76" t="s">
        <v>44</v>
      </c>
      <c r="D6" s="76" t="s">
        <v>44</v>
      </c>
      <c r="E6" s="76" t="s">
        <v>44</v>
      </c>
      <c r="F6" s="76" t="s">
        <v>44</v>
      </c>
      <c r="G6" s="76" t="s">
        <v>44</v>
      </c>
      <c r="H6" s="76" t="s">
        <v>44</v>
      </c>
      <c r="I6" s="76" t="s">
        <v>44</v>
      </c>
      <c r="J6" s="76" t="s">
        <v>44</v>
      </c>
      <c r="K6" s="76" t="s">
        <v>44</v>
      </c>
      <c r="M6" s="76" t="s">
        <v>45</v>
      </c>
      <c r="N6" s="76" t="s">
        <v>45</v>
      </c>
      <c r="O6" s="76" t="s">
        <v>45</v>
      </c>
      <c r="P6" s="76" t="s">
        <v>45</v>
      </c>
      <c r="Q6" s="76" t="s">
        <v>45</v>
      </c>
      <c r="R6" s="76" t="s">
        <v>45</v>
      </c>
      <c r="S6" s="76" t="s">
        <v>45</v>
      </c>
      <c r="T6" s="76" t="s">
        <v>45</v>
      </c>
      <c r="U6" s="76" t="s">
        <v>45</v>
      </c>
    </row>
    <row r="7" spans="1:21" ht="48.75" customHeight="1">
      <c r="A7" s="76" t="s">
        <v>2</v>
      </c>
      <c r="C7" s="29" t="s">
        <v>60</v>
      </c>
      <c r="D7" s="55"/>
      <c r="E7" s="29" t="s">
        <v>61</v>
      </c>
      <c r="F7" s="55"/>
      <c r="G7" s="29" t="s">
        <v>62</v>
      </c>
      <c r="H7" s="55"/>
      <c r="I7" s="29" t="s">
        <v>33</v>
      </c>
      <c r="J7" s="55"/>
      <c r="K7" s="29" t="s">
        <v>63</v>
      </c>
      <c r="L7" s="55"/>
      <c r="M7" s="29" t="s">
        <v>60</v>
      </c>
      <c r="N7" s="55"/>
      <c r="O7" s="29" t="s">
        <v>61</v>
      </c>
      <c r="P7" s="55"/>
      <c r="Q7" s="29" t="s">
        <v>62</v>
      </c>
      <c r="R7" s="55"/>
      <c r="S7" s="29" t="s">
        <v>33</v>
      </c>
      <c r="T7" s="55"/>
      <c r="U7" s="29" t="s">
        <v>63</v>
      </c>
    </row>
    <row r="8" spans="1:21" ht="27.75">
      <c r="A8" s="38" t="s">
        <v>14</v>
      </c>
      <c r="B8" s="38"/>
      <c r="C8" s="31">
        <v>77620801</v>
      </c>
      <c r="D8" s="31"/>
      <c r="E8" s="31">
        <v>-325616878</v>
      </c>
      <c r="F8" s="31"/>
      <c r="G8" s="31">
        <f>'درآمد ناشی از فروش'!I12</f>
        <v>0</v>
      </c>
      <c r="H8" s="31"/>
      <c r="I8" s="31">
        <f>G8+E8+C8</f>
        <v>-247996077</v>
      </c>
      <c r="J8" s="31"/>
      <c r="K8" s="54">
        <f>I8/$I$21</f>
        <v>3.5686053361249376E-3</v>
      </c>
      <c r="L8" s="31"/>
      <c r="M8" s="31">
        <v>77620801</v>
      </c>
      <c r="N8" s="31"/>
      <c r="O8" s="31">
        <f>'درآمد ناشی از تغییر قیمت سهم'!Q8</f>
        <v>-2776927934</v>
      </c>
      <c r="P8" s="31"/>
      <c r="Q8" s="31">
        <f>'درآمد ناشی از فروش'!Q12</f>
        <v>7628396950</v>
      </c>
      <c r="R8" s="31"/>
      <c r="S8" s="31">
        <f>Q8+O8+M8</f>
        <v>4929089817</v>
      </c>
      <c r="T8" s="31"/>
      <c r="U8" s="56">
        <f>(S8/$S$21)*-1</f>
        <v>1.3369486592950839E-2</v>
      </c>
    </row>
    <row r="9" spans="1:21" ht="27.75">
      <c r="A9" s="38" t="s">
        <v>16</v>
      </c>
      <c r="B9" s="38"/>
      <c r="C9" s="31">
        <v>0</v>
      </c>
      <c r="D9" s="31"/>
      <c r="E9" s="31">
        <v>-42235476</v>
      </c>
      <c r="F9" s="31"/>
      <c r="G9" s="31">
        <f>'درآمد ناشی از فروش'!I14</f>
        <v>0</v>
      </c>
      <c r="H9" s="31"/>
      <c r="I9" s="31">
        <f t="shared" ref="I9:I20" si="0">G9+E9+C9</f>
        <v>-42235476</v>
      </c>
      <c r="J9" s="31"/>
      <c r="K9" s="54">
        <f t="shared" ref="K9:K20" si="1">I9/$I$21</f>
        <v>6.0775858574317989E-4</v>
      </c>
      <c r="L9" s="31"/>
      <c r="M9" s="31">
        <v>0</v>
      </c>
      <c r="N9" s="31"/>
      <c r="O9" s="31">
        <f>'درآمد ناشی از تغییر قیمت سهم'!Q10</f>
        <v>-4947270343</v>
      </c>
      <c r="P9" s="31"/>
      <c r="Q9" s="31">
        <f>'درآمد ناشی از فروش'!Q14</f>
        <v>-10749696409</v>
      </c>
      <c r="R9" s="31"/>
      <c r="S9" s="31">
        <f t="shared" ref="S9:S20" si="2">Q9+O9+M9</f>
        <v>-15696966752</v>
      </c>
      <c r="T9" s="31"/>
      <c r="U9" s="56">
        <f t="shared" ref="U9:U20" si="3">(S9/$S$21)*-1</f>
        <v>-4.257589014042084E-2</v>
      </c>
    </row>
    <row r="10" spans="1:21" ht="27.75">
      <c r="A10" s="38" t="s">
        <v>18</v>
      </c>
      <c r="B10" s="38"/>
      <c r="C10" s="31">
        <v>0</v>
      </c>
      <c r="D10" s="31"/>
      <c r="E10" s="31">
        <f>'درآمد ناشی از تغییر قیمت سهم'!I12</f>
        <v>8255111919.9999924</v>
      </c>
      <c r="F10" s="31"/>
      <c r="G10" s="31">
        <f>'درآمد ناشی از فروش'!I9</f>
        <v>-22377369381</v>
      </c>
      <c r="H10" s="31"/>
      <c r="I10" s="31">
        <f t="shared" si="0"/>
        <v>-14122257461.000008</v>
      </c>
      <c r="J10" s="31"/>
      <c r="K10" s="54">
        <f t="shared" si="1"/>
        <v>0.20321596995848784</v>
      </c>
      <c r="L10" s="31"/>
      <c r="M10" s="31">
        <v>0</v>
      </c>
      <c r="N10" s="31"/>
      <c r="O10" s="31">
        <f>'درآمد ناشی از تغییر قیمت سهم'!Q12</f>
        <v>-9474822962</v>
      </c>
      <c r="P10" s="31"/>
      <c r="Q10" s="31">
        <f>'درآمد ناشی از فروش'!Q9</f>
        <v>-30838536984</v>
      </c>
      <c r="R10" s="31"/>
      <c r="S10" s="31">
        <f t="shared" si="2"/>
        <v>-40313359946</v>
      </c>
      <c r="T10" s="31"/>
      <c r="U10" s="56">
        <f t="shared" si="3"/>
        <v>-0.10934451294760172</v>
      </c>
    </row>
    <row r="11" spans="1:21" ht="27.75">
      <c r="A11" s="38" t="s">
        <v>25</v>
      </c>
      <c r="B11" s="38"/>
      <c r="C11" s="31">
        <v>0</v>
      </c>
      <c r="D11" s="31"/>
      <c r="E11" s="31">
        <f>'درآمد ناشی از تغییر قیمت سهم'!I13</f>
        <v>-4743807171.9999981</v>
      </c>
      <c r="F11" s="31"/>
      <c r="G11" s="31">
        <v>0</v>
      </c>
      <c r="H11" s="31"/>
      <c r="I11" s="31">
        <f t="shared" si="0"/>
        <v>-4743807171.9999981</v>
      </c>
      <c r="J11" s="31"/>
      <c r="K11" s="54">
        <f t="shared" si="1"/>
        <v>6.8262271695317747E-2</v>
      </c>
      <c r="L11" s="31"/>
      <c r="M11" s="31">
        <v>0</v>
      </c>
      <c r="N11" s="31"/>
      <c r="O11" s="31">
        <f>'درآمد ناشی از تغییر قیمت سهم'!Q13</f>
        <v>-4641270605.9999981</v>
      </c>
      <c r="P11" s="31"/>
      <c r="Q11" s="31">
        <f>'درآمد ناشی از فروش'!Q15</f>
        <v>2031945476</v>
      </c>
      <c r="R11" s="31"/>
      <c r="S11" s="31">
        <f t="shared" si="2"/>
        <v>-2609325129.9999981</v>
      </c>
      <c r="T11" s="31"/>
      <c r="U11" s="56">
        <f t="shared" si="3"/>
        <v>-7.0774399812858343E-3</v>
      </c>
    </row>
    <row r="12" spans="1:21" ht="27.75">
      <c r="A12" s="38" t="s">
        <v>20</v>
      </c>
      <c r="B12" s="38"/>
      <c r="C12" s="31">
        <v>0</v>
      </c>
      <c r="D12" s="31"/>
      <c r="E12" s="31">
        <f>'درآمد ناشی از تغییر قیمت سهم'!I15</f>
        <v>-7255560680</v>
      </c>
      <c r="F12" s="31"/>
      <c r="G12" s="31">
        <v>0</v>
      </c>
      <c r="H12" s="31"/>
      <c r="I12" s="31">
        <f t="shared" si="0"/>
        <v>-7255560680</v>
      </c>
      <c r="J12" s="31"/>
      <c r="K12" s="54">
        <f t="shared" si="1"/>
        <v>0.10440581509370521</v>
      </c>
      <c r="L12" s="31"/>
      <c r="M12" s="31">
        <v>0</v>
      </c>
      <c r="N12" s="31"/>
      <c r="O12" s="31">
        <f>'درآمد ناشی از تغییر قیمت سهم'!Q15</f>
        <v>-14380255614</v>
      </c>
      <c r="P12" s="31"/>
      <c r="Q12" s="31">
        <f>'درآمد ناشی از فروش'!Q16</f>
        <v>12988888425</v>
      </c>
      <c r="R12" s="31"/>
      <c r="S12" s="31">
        <f t="shared" si="2"/>
        <v>-1391367189</v>
      </c>
      <c r="T12" s="31"/>
      <c r="U12" s="56">
        <f t="shared" si="3"/>
        <v>-3.7738945058479133E-3</v>
      </c>
    </row>
    <row r="13" spans="1:21" ht="27.75">
      <c r="A13" s="38" t="s">
        <v>21</v>
      </c>
      <c r="B13" s="38"/>
      <c r="C13" s="31">
        <v>0</v>
      </c>
      <c r="D13" s="31"/>
      <c r="E13" s="31">
        <f>'درآمد ناشی از تغییر قیمت سهم'!I16</f>
        <v>-8980497631</v>
      </c>
      <c r="F13" s="31"/>
      <c r="G13" s="31">
        <v>0</v>
      </c>
      <c r="H13" s="31"/>
      <c r="I13" s="31">
        <f t="shared" si="0"/>
        <v>-8980497631</v>
      </c>
      <c r="J13" s="31"/>
      <c r="K13" s="54">
        <f t="shared" si="1"/>
        <v>0.12922725292563381</v>
      </c>
      <c r="L13" s="31"/>
      <c r="M13" s="31">
        <v>0</v>
      </c>
      <c r="N13" s="31"/>
      <c r="O13" s="31">
        <f>'درآمد ناشی از تغییر قیمت سهم'!Q16</f>
        <v>-20497798834</v>
      </c>
      <c r="P13" s="31"/>
      <c r="Q13" s="31">
        <f>'درآمد ناشی از فروش'!Q17</f>
        <v>16303444932</v>
      </c>
      <c r="R13" s="31"/>
      <c r="S13" s="31">
        <f t="shared" si="2"/>
        <v>-4194353902</v>
      </c>
      <c r="T13" s="31"/>
      <c r="U13" s="56">
        <f t="shared" si="3"/>
        <v>-1.1376615225285118E-2</v>
      </c>
    </row>
    <row r="14" spans="1:21" ht="27.75">
      <c r="A14" s="38" t="s">
        <v>23</v>
      </c>
      <c r="B14" s="38"/>
      <c r="C14" s="31">
        <v>0</v>
      </c>
      <c r="D14" s="31"/>
      <c r="E14" s="31">
        <f>'درآمد ناشی از تغییر قیمت سهم'!I18</f>
        <v>-406974424</v>
      </c>
      <c r="F14" s="31"/>
      <c r="G14" s="31">
        <v>0</v>
      </c>
      <c r="H14" s="31"/>
      <c r="I14" s="31">
        <f t="shared" si="0"/>
        <v>-406974424</v>
      </c>
      <c r="J14" s="31"/>
      <c r="K14" s="54">
        <f t="shared" si="1"/>
        <v>5.8562664326047903E-3</v>
      </c>
      <c r="L14" s="31"/>
      <c r="M14" s="31">
        <v>0</v>
      </c>
      <c r="N14" s="31"/>
      <c r="O14" s="31">
        <f>'درآمد ناشی از تغییر قیمت سهم'!Q18</f>
        <v>-40856535</v>
      </c>
      <c r="P14" s="31"/>
      <c r="Q14" s="31">
        <f>'درآمد ناشی از فروش'!Q19</f>
        <v>3264834577</v>
      </c>
      <c r="R14" s="31"/>
      <c r="S14" s="31">
        <f t="shared" si="2"/>
        <v>3223978042</v>
      </c>
      <c r="T14" s="31"/>
      <c r="U14" s="56">
        <f t="shared" si="3"/>
        <v>8.7446025146120602E-3</v>
      </c>
    </row>
    <row r="15" spans="1:21" ht="27.75">
      <c r="A15" s="38" t="s">
        <v>17</v>
      </c>
      <c r="B15" s="38"/>
      <c r="C15" s="31">
        <v>0</v>
      </c>
      <c r="D15" s="31"/>
      <c r="E15" s="31">
        <f>'درآمد ناشی از تغییر قیمت سهم'!I11</f>
        <v>-16130381</v>
      </c>
      <c r="F15" s="31"/>
      <c r="G15" s="31">
        <v>0</v>
      </c>
      <c r="H15" s="31"/>
      <c r="I15" s="31">
        <f t="shared" si="0"/>
        <v>-16130381</v>
      </c>
      <c r="J15" s="31"/>
      <c r="K15" s="54">
        <f t="shared" si="1"/>
        <v>2.32112396319593E-4</v>
      </c>
      <c r="L15" s="31"/>
      <c r="M15" s="31">
        <f>'درآمد سود سهام'!S10</f>
        <v>217238297</v>
      </c>
      <c r="N15" s="31"/>
      <c r="O15" s="31">
        <f>'درآمد ناشی از تغییر قیمت سهم'!Q11</f>
        <v>-4746628038</v>
      </c>
      <c r="P15" s="31"/>
      <c r="Q15" s="31">
        <f>'درآمد ناشی از فروش'!Q11</f>
        <v>-8509102275</v>
      </c>
      <c r="R15" s="31"/>
      <c r="S15" s="31">
        <f t="shared" si="2"/>
        <v>-13038492016</v>
      </c>
      <c r="T15" s="31"/>
      <c r="U15" s="56">
        <f t="shared" si="3"/>
        <v>-3.5365138529024405E-2</v>
      </c>
    </row>
    <row r="16" spans="1:21" ht="27.75">
      <c r="A16" s="38" t="s">
        <v>15</v>
      </c>
      <c r="B16" s="38"/>
      <c r="C16" s="31">
        <f>'درآمد سود سهام'!M9</f>
        <v>65107535</v>
      </c>
      <c r="D16" s="31"/>
      <c r="E16" s="31">
        <f>'درآمد ناشی از تغییر قیمت سهم'!I9</f>
        <v>-9951653448</v>
      </c>
      <c r="F16" s="31"/>
      <c r="G16" s="31">
        <f>'درآمد ناشی از فروش'!I8</f>
        <v>-995409160</v>
      </c>
      <c r="H16" s="31"/>
      <c r="I16" s="31">
        <f t="shared" si="0"/>
        <v>-10881955073</v>
      </c>
      <c r="J16" s="31"/>
      <c r="K16" s="54">
        <f t="shared" si="1"/>
        <v>0.15658877918854996</v>
      </c>
      <c r="L16" s="31"/>
      <c r="M16" s="31">
        <f>'درآمد سود سهام'!S9</f>
        <v>65107535</v>
      </c>
      <c r="N16" s="31"/>
      <c r="O16" s="31">
        <f>'درآمد ناشی از تغییر قیمت سهم'!Q9</f>
        <v>-11110013237</v>
      </c>
      <c r="P16" s="31"/>
      <c r="Q16" s="31">
        <f>'درآمد ناشی از فروش'!Q8</f>
        <v>21258609125</v>
      </c>
      <c r="R16" s="31"/>
      <c r="S16" s="31">
        <f t="shared" si="2"/>
        <v>10213703423</v>
      </c>
      <c r="T16" s="31"/>
      <c r="U16" s="56">
        <f t="shared" si="3"/>
        <v>2.7703283171513486E-2</v>
      </c>
    </row>
    <row r="17" spans="1:21" ht="27.75">
      <c r="A17" s="38" t="s">
        <v>24</v>
      </c>
      <c r="B17" s="38"/>
      <c r="C17" s="31">
        <v>0</v>
      </c>
      <c r="D17" s="31"/>
      <c r="E17" s="31">
        <f>'درآمد ناشی از تغییر قیمت سهم'!I19</f>
        <v>-21065178</v>
      </c>
      <c r="F17" s="31"/>
      <c r="G17" s="31">
        <v>0</v>
      </c>
      <c r="H17" s="31"/>
      <c r="I17" s="31">
        <f t="shared" si="0"/>
        <v>-21065178</v>
      </c>
      <c r="J17" s="31"/>
      <c r="K17" s="54">
        <f t="shared" si="1"/>
        <v>3.0312296680895333E-4</v>
      </c>
      <c r="L17" s="31"/>
      <c r="M17" s="31">
        <v>0</v>
      </c>
      <c r="N17" s="31"/>
      <c r="O17" s="31">
        <f>'درآمد ناشی از تغییر قیمت سهم'!Q19</f>
        <v>-50630994</v>
      </c>
      <c r="P17" s="31"/>
      <c r="Q17" s="31">
        <f>'درآمد ناشی از فروش'!Q13</f>
        <v>9734021337</v>
      </c>
      <c r="R17" s="31"/>
      <c r="S17" s="31">
        <f t="shared" si="2"/>
        <v>9683390343</v>
      </c>
      <c r="T17" s="31"/>
      <c r="U17" s="56">
        <f t="shared" si="3"/>
        <v>2.6264880976310301E-2</v>
      </c>
    </row>
    <row r="18" spans="1:21" ht="27.75">
      <c r="A18" s="38" t="s">
        <v>19</v>
      </c>
      <c r="B18" s="38"/>
      <c r="C18" s="31">
        <v>0</v>
      </c>
      <c r="D18" s="31"/>
      <c r="E18" s="31">
        <f>'درآمد ناشی از تغییر قیمت سهم'!I14</f>
        <v>41851875000</v>
      </c>
      <c r="F18" s="31"/>
      <c r="G18" s="31">
        <f>'درآمد ناشی از فروش'!I10</f>
        <v>-62399577640</v>
      </c>
      <c r="H18" s="31"/>
      <c r="I18" s="31">
        <f t="shared" si="0"/>
        <v>-20547702640</v>
      </c>
      <c r="J18" s="31"/>
      <c r="K18" s="54">
        <f t="shared" si="1"/>
        <v>0.29567661784509786</v>
      </c>
      <c r="L18" s="31"/>
      <c r="M18" s="31">
        <f>'درآمد سود سهام'!S8</f>
        <v>12486308726</v>
      </c>
      <c r="N18" s="31"/>
      <c r="O18" s="31">
        <f>'درآمد ناشی از تغییر قیمت سهم'!Q14</f>
        <v>-284161128884</v>
      </c>
      <c r="P18" s="31"/>
      <c r="Q18" s="31">
        <f>'درآمد ناشی از فروش'!Q10</f>
        <v>-75533654306</v>
      </c>
      <c r="R18" s="31"/>
      <c r="S18" s="31">
        <f t="shared" si="2"/>
        <v>-347208474464</v>
      </c>
      <c r="T18" s="31"/>
      <c r="U18" s="56">
        <f t="shared" si="3"/>
        <v>-0.94175582443142192</v>
      </c>
    </row>
    <row r="19" spans="1:21" ht="27.75">
      <c r="A19" s="38" t="s">
        <v>22</v>
      </c>
      <c r="B19" s="38"/>
      <c r="C19" s="31">
        <v>0</v>
      </c>
      <c r="D19" s="31"/>
      <c r="E19" s="31">
        <f>'درآمد ناشی از تغییر قیمت سهم'!I17</f>
        <v>-2227654654</v>
      </c>
      <c r="F19" s="31"/>
      <c r="G19" s="31">
        <v>0</v>
      </c>
      <c r="H19" s="31"/>
      <c r="I19" s="31">
        <f t="shared" si="0"/>
        <v>-2227654654</v>
      </c>
      <c r="J19" s="31"/>
      <c r="K19" s="54">
        <f t="shared" si="1"/>
        <v>3.2055427575606171E-2</v>
      </c>
      <c r="L19" s="31"/>
      <c r="M19" s="31">
        <v>0</v>
      </c>
      <c r="N19" s="31"/>
      <c r="O19" s="31">
        <f>'درآمد ناشی از تغییر قیمت سهم'!Q17</f>
        <v>-2251710628</v>
      </c>
      <c r="P19" s="31"/>
      <c r="Q19" s="31">
        <f>'درآمد ناشی از فروش'!Q20</f>
        <v>29797768929</v>
      </c>
      <c r="R19" s="31"/>
      <c r="S19" s="31">
        <f t="shared" si="2"/>
        <v>27546058301</v>
      </c>
      <c r="T19" s="31"/>
      <c r="U19" s="56">
        <f t="shared" si="3"/>
        <v>7.4714941463169871E-2</v>
      </c>
    </row>
    <row r="20" spans="1:21" ht="27.75">
      <c r="A20" s="57" t="s">
        <v>73</v>
      </c>
      <c r="B20" s="38"/>
      <c r="C20" s="31">
        <v>0</v>
      </c>
      <c r="D20" s="31"/>
      <c r="E20" s="31">
        <v>0</v>
      </c>
      <c r="F20" s="31"/>
      <c r="G20" s="31">
        <v>0</v>
      </c>
      <c r="H20" s="31"/>
      <c r="I20" s="31">
        <f t="shared" si="0"/>
        <v>0</v>
      </c>
      <c r="J20" s="31"/>
      <c r="K20" s="54">
        <f t="shared" si="1"/>
        <v>0</v>
      </c>
      <c r="L20" s="31"/>
      <c r="M20" s="31">
        <v>0</v>
      </c>
      <c r="N20" s="31"/>
      <c r="O20" s="31">
        <v>0</v>
      </c>
      <c r="P20" s="31"/>
      <c r="Q20" s="31">
        <f>'درآمد ناشی از فروش'!Q18</f>
        <v>174062557</v>
      </c>
      <c r="R20" s="31"/>
      <c r="S20" s="31">
        <f t="shared" si="2"/>
        <v>174062557</v>
      </c>
      <c r="T20" s="31"/>
      <c r="U20" s="56">
        <f t="shared" si="3"/>
        <v>4.7212104233121974E-4</v>
      </c>
    </row>
    <row r="21" spans="1:21" ht="30.75" thickBot="1">
      <c r="A21" s="58" t="s">
        <v>69</v>
      </c>
      <c r="B21" s="38"/>
      <c r="C21" s="59">
        <f>SUM(C8:C20)</f>
        <v>142728336</v>
      </c>
      <c r="D21" s="60"/>
      <c r="E21" s="59">
        <f>SUM(E8:E20)</f>
        <v>16135790997.999992</v>
      </c>
      <c r="F21" s="60"/>
      <c r="G21" s="59">
        <f>SUM(G8:G20)</f>
        <v>-85772356181</v>
      </c>
      <c r="H21" s="60"/>
      <c r="I21" s="59">
        <f>SUM(I8:I20)</f>
        <v>-69493836847</v>
      </c>
      <c r="J21" s="60"/>
      <c r="K21" s="61">
        <f>SUM(K8:K20)</f>
        <v>1</v>
      </c>
      <c r="L21" s="60"/>
      <c r="M21" s="59">
        <f>SUM(M8:M20)</f>
        <v>12846275359</v>
      </c>
      <c r="N21" s="60"/>
      <c r="O21" s="59">
        <f>SUM(O8:O20)</f>
        <v>-359079314609</v>
      </c>
      <c r="P21" s="60"/>
      <c r="Q21" s="59">
        <f>SUM(Q8:Q20)</f>
        <v>-22449017666</v>
      </c>
      <c r="R21" s="60"/>
      <c r="S21" s="59">
        <f>SUM(S8:S20)</f>
        <v>-368682056916</v>
      </c>
      <c r="T21" s="60"/>
      <c r="U21" s="61">
        <f>SUM(U8:U20)*-1</f>
        <v>1</v>
      </c>
    </row>
    <row r="22" spans="1:21" ht="19.5" thickTop="1"/>
  </sheetData>
  <mergeCells count="6">
    <mergeCell ref="A2:U2"/>
    <mergeCell ref="A3:U3"/>
    <mergeCell ref="A4:U4"/>
    <mergeCell ref="A6:A7"/>
    <mergeCell ref="M6:U6"/>
    <mergeCell ref="C6:K6"/>
  </mergeCells>
  <pageMargins left="0.25" right="0.25" top="0.75" bottom="0.75" header="0.3" footer="0.3"/>
  <pageSetup paperSize="9" scale="5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"/>
  <sheetViews>
    <sheetView rightToLeft="1" view="pageBreakPreview" zoomScale="145" zoomScaleNormal="100" zoomScaleSheetLayoutView="145" workbookViewId="0">
      <selection activeCell="K6" sqref="K6"/>
    </sheetView>
  </sheetViews>
  <sheetFormatPr defaultRowHeight="18.75"/>
  <cols>
    <col min="1" max="3" width="9.140625" style="1"/>
    <col min="4" max="4" width="35.7109375" style="1" bestFit="1" customWidth="1"/>
    <col min="5" max="5" width="1" style="1" customWidth="1"/>
    <col min="6" max="6" width="12.140625" style="1" bestFit="1" customWidth="1"/>
    <col min="7" max="7" width="1" style="1" customWidth="1"/>
    <col min="8" max="8" width="15" style="1" bestFit="1" customWidth="1"/>
    <col min="9" max="9" width="1" style="1" customWidth="1"/>
    <col min="10" max="10" width="9.140625" style="1" customWidth="1"/>
    <col min="11" max="16384" width="9.140625" style="1"/>
  </cols>
  <sheetData>
    <row r="2" spans="1:17" ht="30">
      <c r="A2" s="21"/>
      <c r="B2" s="21"/>
      <c r="C2" s="73" t="s">
        <v>0</v>
      </c>
      <c r="D2" s="73"/>
      <c r="E2" s="73"/>
      <c r="F2" s="73"/>
      <c r="G2" s="73"/>
      <c r="H2" s="73"/>
      <c r="I2" s="73"/>
      <c r="J2" s="73"/>
      <c r="K2" s="73"/>
      <c r="L2" s="21"/>
      <c r="M2" s="21"/>
      <c r="N2" s="21"/>
    </row>
    <row r="3" spans="1:17" ht="30">
      <c r="A3" s="21"/>
      <c r="B3" s="21"/>
      <c r="C3" s="21"/>
      <c r="D3" s="73" t="s">
        <v>43</v>
      </c>
      <c r="E3" s="73"/>
      <c r="F3" s="73"/>
      <c r="G3" s="73"/>
      <c r="H3" s="73"/>
      <c r="I3" s="73"/>
      <c r="J3" s="73"/>
      <c r="K3" s="21"/>
      <c r="L3" s="21"/>
      <c r="M3" s="21"/>
      <c r="N3" s="21"/>
      <c r="O3" s="21"/>
      <c r="P3" s="21"/>
    </row>
    <row r="4" spans="1:17" ht="30">
      <c r="A4" s="21"/>
      <c r="B4" s="21"/>
      <c r="C4" s="21"/>
      <c r="D4" s="76" t="s">
        <v>74</v>
      </c>
      <c r="E4" s="76"/>
      <c r="F4" s="76"/>
      <c r="G4" s="76"/>
      <c r="H4" s="76"/>
      <c r="I4" s="76"/>
      <c r="J4" s="76"/>
      <c r="K4" s="21"/>
      <c r="L4" s="21"/>
      <c r="M4" s="21"/>
      <c r="N4" s="21"/>
      <c r="O4" s="21"/>
      <c r="P4" s="21"/>
      <c r="Q4" s="21"/>
    </row>
    <row r="6" spans="1:17" ht="30">
      <c r="D6" s="82" t="s">
        <v>65</v>
      </c>
      <c r="F6" s="76" t="s">
        <v>44</v>
      </c>
      <c r="H6" s="76" t="s">
        <v>75</v>
      </c>
    </row>
    <row r="7" spans="1:17" ht="30">
      <c r="D7" s="76" t="s">
        <v>65</v>
      </c>
      <c r="F7" s="73" t="s">
        <v>33</v>
      </c>
      <c r="H7" s="73" t="s">
        <v>33</v>
      </c>
    </row>
    <row r="8" spans="1:17" ht="21">
      <c r="D8" s="2" t="s">
        <v>65</v>
      </c>
      <c r="F8" s="3"/>
      <c r="H8" s="3">
        <v>1034179071</v>
      </c>
    </row>
    <row r="9" spans="1:17" ht="21">
      <c r="D9" s="2" t="s">
        <v>66</v>
      </c>
      <c r="F9" s="3">
        <v>0</v>
      </c>
      <c r="H9" s="3">
        <v>0</v>
      </c>
    </row>
    <row r="10" spans="1:17" ht="21">
      <c r="D10" s="2" t="s">
        <v>67</v>
      </c>
      <c r="F10" s="3">
        <v>0</v>
      </c>
      <c r="H10" s="3">
        <v>0</v>
      </c>
    </row>
    <row r="11" spans="1:17" ht="21.75" thickBot="1">
      <c r="D11" s="2" t="s">
        <v>69</v>
      </c>
      <c r="F11" s="23">
        <f>SUM(F8:F10)</f>
        <v>0</v>
      </c>
      <c r="H11" s="23">
        <v>1034179071</v>
      </c>
    </row>
    <row r="12" spans="1:17" ht="19.5" thickTop="1"/>
  </sheetData>
  <mergeCells count="8">
    <mergeCell ref="C2:K2"/>
    <mergeCell ref="D3:J3"/>
    <mergeCell ref="D4:J4"/>
    <mergeCell ref="H7"/>
    <mergeCell ref="H6"/>
    <mergeCell ref="D6:D7"/>
    <mergeCell ref="F7"/>
    <mergeCell ref="F6"/>
  </mergeCells>
  <pageMargins left="0.7" right="0.7" top="0.75" bottom="0.75" header="0.3" footer="0.3"/>
  <pageSetup paperSize="9" scale="78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rightToLeft="1" tabSelected="1" view="pageBreakPreview" zoomScaleNormal="100" zoomScaleSheetLayoutView="100" workbookViewId="0">
      <selection activeCell="I15" sqref="I15"/>
    </sheetView>
  </sheetViews>
  <sheetFormatPr defaultRowHeight="18.75"/>
  <cols>
    <col min="1" max="1" width="24" style="1" bestFit="1" customWidth="1"/>
    <col min="2" max="2" width="1" style="1" customWidth="1"/>
    <col min="3" max="3" width="20" style="1" bestFit="1" customWidth="1"/>
    <col min="4" max="4" width="1" style="1" customWidth="1"/>
    <col min="5" max="5" width="17.42578125" style="1" customWidth="1"/>
    <col min="6" max="6" width="1" style="1" customWidth="1"/>
    <col min="7" max="7" width="17" style="1" customWidth="1"/>
    <col min="8" max="8" width="1" style="1" customWidth="1"/>
    <col min="9" max="9" width="9.140625" style="1" customWidth="1"/>
    <col min="10" max="11" width="9.140625" style="1"/>
    <col min="12" max="12" width="16.140625" style="1" bestFit="1" customWidth="1"/>
    <col min="13" max="13" width="9.140625" style="1"/>
    <col min="14" max="14" width="14.7109375" style="1" bestFit="1" customWidth="1"/>
    <col min="15" max="16384" width="9.140625" style="1"/>
  </cols>
  <sheetData>
    <row r="2" spans="1:12" ht="30">
      <c r="A2" s="73" t="s">
        <v>0</v>
      </c>
      <c r="B2" s="73"/>
      <c r="C2" s="73"/>
      <c r="D2" s="73"/>
      <c r="E2" s="73"/>
      <c r="F2" s="73"/>
      <c r="G2" s="73"/>
    </row>
    <row r="3" spans="1:12" ht="30">
      <c r="A3" s="73" t="s">
        <v>43</v>
      </c>
      <c r="B3" s="73"/>
      <c r="C3" s="73"/>
      <c r="D3" s="73"/>
      <c r="E3" s="73"/>
      <c r="F3" s="73"/>
      <c r="G3" s="73"/>
    </row>
    <row r="4" spans="1:12" ht="30">
      <c r="A4" s="76" t="s">
        <v>74</v>
      </c>
      <c r="B4" s="76"/>
      <c r="C4" s="76"/>
      <c r="D4" s="76"/>
      <c r="E4" s="76"/>
      <c r="F4" s="76"/>
      <c r="G4" s="76"/>
    </row>
    <row r="6" spans="1:12" ht="54" customHeight="1">
      <c r="A6" s="76" t="s">
        <v>46</v>
      </c>
      <c r="C6" s="76" t="s">
        <v>33</v>
      </c>
      <c r="E6" s="83" t="s">
        <v>63</v>
      </c>
      <c r="G6" s="83" t="s">
        <v>12</v>
      </c>
    </row>
    <row r="7" spans="1:12" ht="22.5">
      <c r="A7" s="2" t="s">
        <v>68</v>
      </c>
      <c r="C7" s="24">
        <f>'سرمایه‌گذاری در سهام'!I21</f>
        <v>-69493836847</v>
      </c>
      <c r="D7" s="24"/>
      <c r="E7" s="26">
        <f>C7/$C$10</f>
        <v>1.0020580541402213</v>
      </c>
      <c r="F7" s="24"/>
      <c r="G7" s="26">
        <f>C7/سهام!$AE$9</f>
        <v>-8.2415800208499229E-2</v>
      </c>
      <c r="K7" s="62"/>
      <c r="L7" s="3"/>
    </row>
    <row r="8" spans="1:12" ht="22.5">
      <c r="A8" s="2" t="s">
        <v>71</v>
      </c>
      <c r="C8" s="24">
        <f>'درآمد سود سهام'!M12</f>
        <v>142728336</v>
      </c>
      <c r="D8" s="24"/>
      <c r="E8" s="26">
        <f t="shared" ref="E8:E9" si="0">C8/$C$10</f>
        <v>-2.0580541402212974E-3</v>
      </c>
      <c r="F8" s="24"/>
      <c r="G8" s="26">
        <f>C8/سهام!$AE$9</f>
        <v>1.6926781650818224E-4</v>
      </c>
    </row>
    <row r="9" spans="1:12" ht="22.5">
      <c r="A9" s="22" t="s">
        <v>65</v>
      </c>
      <c r="C9" s="28">
        <f>'سایر درآمدها'!F11</f>
        <v>0</v>
      </c>
      <c r="D9" s="24"/>
      <c r="E9" s="26">
        <f t="shared" si="0"/>
        <v>0</v>
      </c>
      <c r="F9" s="24"/>
      <c r="G9" s="26">
        <f>C9/سهام!$AE$9</f>
        <v>0</v>
      </c>
    </row>
    <row r="10" spans="1:12" ht="25.5" thickBot="1">
      <c r="A10" s="16" t="s">
        <v>69</v>
      </c>
      <c r="C10" s="25">
        <f>SUM(C7:C9)</f>
        <v>-69351108511</v>
      </c>
      <c r="D10" s="24"/>
      <c r="E10" s="30">
        <f>SUM(E7:E9)</f>
        <v>1</v>
      </c>
      <c r="F10" s="24"/>
      <c r="G10" s="25"/>
    </row>
    <row r="11" spans="1:12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سهام</vt:lpstr>
      <vt:lpstr>سپرده</vt:lpstr>
      <vt:lpstr>درآمد سود سهام</vt:lpstr>
      <vt:lpstr>درآمد ناشی از تغییر قیمت سهم</vt:lpstr>
      <vt:lpstr>درآمد ناشی از فروش</vt:lpstr>
      <vt:lpstr>سرمایه‌گذاری در سهام</vt:lpstr>
      <vt:lpstr>سایر درآمدها</vt:lpstr>
      <vt:lpstr>جمع درآمدها</vt:lpstr>
      <vt:lpstr>'درآمد ناشی از تغییر قیمت سهم'!Print_Area</vt:lpstr>
      <vt:lpstr>سپرده!Print_Area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Alireza Hasan Zadeh</cp:lastModifiedBy>
  <cp:lastPrinted>2021-05-30T14:24:08Z</cp:lastPrinted>
  <dcterms:modified xsi:type="dcterms:W3CDTF">2021-05-31T13:19:51Z</dcterms:modified>
</cp:coreProperties>
</file>